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4\март 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142" i="1" l="1"/>
  <c r="BC142" i="1"/>
  <c r="AX142" i="1"/>
  <c r="AS142" i="1"/>
  <c r="AN142" i="1"/>
  <c r="AI142" i="1"/>
  <c r="AD142" i="1"/>
  <c r="Y142" i="1"/>
  <c r="T142" i="1"/>
  <c r="O142" i="1"/>
  <c r="E142" i="1" s="1"/>
  <c r="J142" i="1"/>
  <c r="I142" i="1"/>
  <c r="H142" i="1"/>
  <c r="G142" i="1"/>
  <c r="F142" i="1"/>
  <c r="BH141" i="1"/>
  <c r="BC141" i="1"/>
  <c r="AX141" i="1"/>
  <c r="AS141" i="1"/>
  <c r="AN141" i="1"/>
  <c r="AI141" i="1"/>
  <c r="AD141" i="1"/>
  <c r="Y141" i="1"/>
  <c r="T141" i="1"/>
  <c r="E141" i="1" s="1"/>
  <c r="O141" i="1"/>
  <c r="J141" i="1"/>
  <c r="I141" i="1"/>
  <c r="H141" i="1"/>
  <c r="G141" i="1"/>
  <c r="F141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E140" i="1" l="1"/>
  <c r="AG146" i="1"/>
  <c r="E149" i="1" l="1"/>
  <c r="K149" i="1"/>
  <c r="L149" i="1"/>
  <c r="M149" i="1"/>
  <c r="N149" i="1"/>
  <c r="P149" i="1"/>
  <c r="Q149" i="1"/>
  <c r="R149" i="1"/>
  <c r="S149" i="1"/>
  <c r="U149" i="1"/>
  <c r="V149" i="1"/>
  <c r="X149" i="1"/>
  <c r="Z149" i="1"/>
  <c r="AA149" i="1"/>
  <c r="AC149" i="1"/>
  <c r="AE149" i="1"/>
  <c r="AF149" i="1"/>
  <c r="AG149" i="1"/>
  <c r="AH149" i="1"/>
  <c r="AJ149" i="1"/>
  <c r="AK149" i="1"/>
  <c r="AL149" i="1"/>
  <c r="AM149" i="1"/>
  <c r="AO149" i="1"/>
  <c r="AP149" i="1"/>
  <c r="AQ149" i="1"/>
  <c r="AR149" i="1"/>
  <c r="AT149" i="1"/>
  <c r="AU149" i="1"/>
  <c r="AV149" i="1"/>
  <c r="AW149" i="1"/>
  <c r="AY149" i="1"/>
  <c r="AZ149" i="1"/>
  <c r="BA149" i="1"/>
  <c r="BB149" i="1"/>
  <c r="BD149" i="1"/>
  <c r="BE149" i="1"/>
  <c r="BF149" i="1"/>
  <c r="BG149" i="1"/>
  <c r="BI149" i="1"/>
  <c r="BJ149" i="1"/>
  <c r="BK149" i="1"/>
  <c r="BL149" i="1"/>
  <c r="M96" i="1" l="1"/>
  <c r="M89" i="1"/>
  <c r="R89" i="1"/>
  <c r="W96" i="1"/>
  <c r="W89" i="1"/>
  <c r="AB93" i="1"/>
  <c r="BH139" i="1" l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I23" i="2" l="1"/>
  <c r="H21" i="2" l="1"/>
  <c r="AB153" i="1"/>
  <c r="I10" i="2"/>
  <c r="H10" i="2"/>
  <c r="AB49" i="1"/>
  <c r="H14" i="2"/>
  <c r="AB70" i="1"/>
  <c r="AB43" i="1"/>
  <c r="H20" i="2"/>
  <c r="AB152" i="1"/>
  <c r="AB40" i="1"/>
  <c r="AB146" i="1"/>
  <c r="AB24" i="1"/>
  <c r="AB28" i="1"/>
  <c r="AB33" i="1"/>
  <c r="AB16" i="1" l="1"/>
  <c r="AB35" i="1" l="1"/>
  <c r="AB64" i="1" l="1"/>
  <c r="AB42" i="1" l="1"/>
  <c r="AB41" i="1"/>
  <c r="AA41" i="1"/>
  <c r="AB38" i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9" i="1" l="1"/>
  <c r="H66" i="1"/>
  <c r="H67" i="1"/>
  <c r="E69" i="1"/>
  <c r="E67" i="1"/>
  <c r="E66" i="1"/>
  <c r="E68" i="1"/>
  <c r="H68" i="1"/>
  <c r="K37" i="1" l="1"/>
  <c r="L37" i="1"/>
  <c r="M37" i="1"/>
  <c r="N37" i="1"/>
  <c r="P37" i="1"/>
  <c r="S37" i="1"/>
  <c r="U37" i="1"/>
  <c r="X37" i="1"/>
  <c r="Z37" i="1"/>
  <c r="AA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0" i="1"/>
  <c r="BC70" i="1"/>
  <c r="AX70" i="1"/>
  <c r="AS70" i="1"/>
  <c r="AN70" i="1"/>
  <c r="AI70" i="1"/>
  <c r="AD70" i="1"/>
  <c r="Y70" i="1"/>
  <c r="W70" i="1"/>
  <c r="T70" i="1" s="1"/>
  <c r="O70" i="1"/>
  <c r="J70" i="1"/>
  <c r="I70" i="1"/>
  <c r="G70" i="1"/>
  <c r="F70" i="1"/>
  <c r="AB154" i="1"/>
  <c r="AB149" i="1" s="1"/>
  <c r="BH153" i="1"/>
  <c r="BC153" i="1"/>
  <c r="AX153" i="1"/>
  <c r="AS153" i="1"/>
  <c r="AN153" i="1"/>
  <c r="AI153" i="1"/>
  <c r="AD153" i="1"/>
  <c r="Y153" i="1"/>
  <c r="T153" i="1"/>
  <c r="O153" i="1"/>
  <c r="J153" i="1"/>
  <c r="I153" i="1"/>
  <c r="H153" i="1"/>
  <c r="G153" i="1"/>
  <c r="F153" i="1"/>
  <c r="AB27" i="1"/>
  <c r="H70" i="1" l="1"/>
  <c r="E153" i="1"/>
  <c r="E7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 s="1"/>
  <c r="O65" i="1"/>
  <c r="J65" i="1"/>
  <c r="I65" i="1"/>
  <c r="G65" i="1"/>
  <c r="F65" i="1"/>
  <c r="H65" i="1" l="1"/>
  <c r="E65" i="1"/>
  <c r="E49" i="1"/>
  <c r="K155" i="1"/>
  <c r="L155" i="1"/>
  <c r="M155" i="1"/>
  <c r="N155" i="1"/>
  <c r="P155" i="1"/>
  <c r="Q155" i="1"/>
  <c r="R155" i="1"/>
  <c r="S155" i="1"/>
  <c r="U155" i="1"/>
  <c r="V155" i="1"/>
  <c r="W155" i="1"/>
  <c r="X155" i="1"/>
  <c r="Z155" i="1"/>
  <c r="AA155" i="1"/>
  <c r="AB155" i="1"/>
  <c r="AC155" i="1"/>
  <c r="AE155" i="1"/>
  <c r="AF155" i="1"/>
  <c r="AG155" i="1"/>
  <c r="AH155" i="1"/>
  <c r="AJ155" i="1"/>
  <c r="AK155" i="1"/>
  <c r="AL155" i="1"/>
  <c r="AM155" i="1"/>
  <c r="AO155" i="1"/>
  <c r="AP155" i="1"/>
  <c r="AQ155" i="1"/>
  <c r="AR155" i="1"/>
  <c r="AT155" i="1"/>
  <c r="AU155" i="1"/>
  <c r="AV155" i="1"/>
  <c r="AW155" i="1"/>
  <c r="AY155" i="1"/>
  <c r="AZ155" i="1"/>
  <c r="BA155" i="1"/>
  <c r="BB155" i="1"/>
  <c r="BD155" i="1"/>
  <c r="BE155" i="1"/>
  <c r="BF155" i="1"/>
  <c r="BG155" i="1"/>
  <c r="BI155" i="1"/>
  <c r="BJ155" i="1"/>
  <c r="BK155" i="1"/>
  <c r="BL155" i="1"/>
  <c r="F156" i="1"/>
  <c r="F155" i="1" s="1"/>
  <c r="G156" i="1"/>
  <c r="G155" i="1" s="1"/>
  <c r="H156" i="1"/>
  <c r="H155" i="1" s="1"/>
  <c r="I156" i="1"/>
  <c r="I155" i="1" s="1"/>
  <c r="J156" i="1"/>
  <c r="J155" i="1" s="1"/>
  <c r="O156" i="1"/>
  <c r="O155" i="1" s="1"/>
  <c r="AB37" i="1" l="1"/>
  <c r="Y43" i="1" l="1"/>
  <c r="K144" i="1"/>
  <c r="L144" i="1"/>
  <c r="M144" i="1"/>
  <c r="N144" i="1"/>
  <c r="P144" i="1"/>
  <c r="Q144" i="1"/>
  <c r="R144" i="1"/>
  <c r="S144" i="1"/>
  <c r="U144" i="1"/>
  <c r="V144" i="1"/>
  <c r="W144" i="1"/>
  <c r="X144" i="1"/>
  <c r="Z144" i="1"/>
  <c r="AA144" i="1"/>
  <c r="AB144" i="1"/>
  <c r="AC144" i="1"/>
  <c r="AE144" i="1"/>
  <c r="AF144" i="1"/>
  <c r="AG144" i="1"/>
  <c r="AH144" i="1"/>
  <c r="AJ144" i="1"/>
  <c r="AK144" i="1"/>
  <c r="AL144" i="1"/>
  <c r="AM144" i="1"/>
  <c r="AO144" i="1"/>
  <c r="AP144" i="1"/>
  <c r="AQ144" i="1"/>
  <c r="AR144" i="1"/>
  <c r="AT144" i="1"/>
  <c r="AU144" i="1"/>
  <c r="AV144" i="1"/>
  <c r="AW144" i="1"/>
  <c r="AY144" i="1"/>
  <c r="AZ144" i="1"/>
  <c r="BA144" i="1"/>
  <c r="BB144" i="1"/>
  <c r="BD144" i="1"/>
  <c r="BE144" i="1"/>
  <c r="BF144" i="1"/>
  <c r="BG144" i="1"/>
  <c r="BI144" i="1"/>
  <c r="BJ144" i="1"/>
  <c r="BK144" i="1"/>
  <c r="BL144" i="1"/>
  <c r="BH152" i="1" l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H146" i="1"/>
  <c r="BC146" i="1"/>
  <c r="AX146" i="1"/>
  <c r="AS146" i="1"/>
  <c r="AN146" i="1"/>
  <c r="AI146" i="1"/>
  <c r="AD146" i="1"/>
  <c r="Y146" i="1"/>
  <c r="T146" i="1"/>
  <c r="O146" i="1"/>
  <c r="J146" i="1"/>
  <c r="I146" i="1"/>
  <c r="H146" i="1"/>
  <c r="G146" i="1"/>
  <c r="F146" i="1"/>
  <c r="E146" i="1" l="1"/>
  <c r="E152" i="1"/>
  <c r="K83" i="1"/>
  <c r="L83" i="1"/>
  <c r="M83" i="1"/>
  <c r="N83" i="1"/>
  <c r="P83" i="1"/>
  <c r="Q83" i="1"/>
  <c r="R83" i="1"/>
  <c r="S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I83" i="1"/>
  <c r="BJ83" i="1"/>
  <c r="BK83" i="1"/>
  <c r="BL83" i="1"/>
  <c r="G23" i="2" l="1"/>
  <c r="AB138" i="1" l="1"/>
  <c r="BH156" i="1" l="1"/>
  <c r="BH155" i="1" s="1"/>
  <c r="BC156" i="1"/>
  <c r="BC155" i="1" s="1"/>
  <c r="AX156" i="1"/>
  <c r="AX155" i="1" s="1"/>
  <c r="AS156" i="1"/>
  <c r="AS155" i="1" s="1"/>
  <c r="AN156" i="1"/>
  <c r="AN155" i="1" s="1"/>
  <c r="AI156" i="1"/>
  <c r="AI155" i="1" s="1"/>
  <c r="AD156" i="1"/>
  <c r="AD155" i="1" s="1"/>
  <c r="Y156" i="1"/>
  <c r="Y155" i="1" s="1"/>
  <c r="T156" i="1"/>
  <c r="T155" i="1" l="1"/>
  <c r="E156" i="1"/>
  <c r="E155" i="1" s="1"/>
  <c r="K108" i="1"/>
  <c r="L108" i="1"/>
  <c r="M108" i="1"/>
  <c r="N108" i="1"/>
  <c r="R108" i="1"/>
  <c r="S108" i="1"/>
  <c r="V108" i="1"/>
  <c r="W108" i="1"/>
  <c r="X108" i="1"/>
  <c r="Z108" i="1"/>
  <c r="AA108" i="1"/>
  <c r="AB108" i="1"/>
  <c r="AC108" i="1"/>
  <c r="AE108" i="1"/>
  <c r="AF108" i="1"/>
  <c r="AG108" i="1"/>
  <c r="AH108" i="1"/>
  <c r="BL112" i="1"/>
  <c r="BK112" i="1"/>
  <c r="BJ112" i="1"/>
  <c r="BI112" i="1"/>
  <c r="BG112" i="1"/>
  <c r="BF112" i="1"/>
  <c r="BE112" i="1"/>
  <c r="BD112" i="1"/>
  <c r="BB112" i="1"/>
  <c r="BA112" i="1"/>
  <c r="AZ112" i="1"/>
  <c r="AY112" i="1"/>
  <c r="AW112" i="1"/>
  <c r="AV112" i="1"/>
  <c r="AU112" i="1"/>
  <c r="AT112" i="1"/>
  <c r="AR112" i="1"/>
  <c r="AQ112" i="1"/>
  <c r="AP112" i="1"/>
  <c r="AO112" i="1"/>
  <c r="AM112" i="1"/>
  <c r="AL112" i="1"/>
  <c r="AK112" i="1"/>
  <c r="AJ112" i="1"/>
  <c r="AD112" i="1"/>
  <c r="Y112" i="1"/>
  <c r="U112" i="1"/>
  <c r="T112" i="1" s="1"/>
  <c r="Q112" i="1"/>
  <c r="P112" i="1"/>
  <c r="J112" i="1"/>
  <c r="I112" i="1" l="1"/>
  <c r="G112" i="1"/>
  <c r="AI112" i="1"/>
  <c r="AN112" i="1"/>
  <c r="O112" i="1"/>
  <c r="BH112" i="1"/>
  <c r="BC112" i="1"/>
  <c r="AX112" i="1"/>
  <c r="F112" i="1"/>
  <c r="AS112" i="1"/>
  <c r="H112" i="1"/>
  <c r="E112" i="1" l="1"/>
  <c r="U84" i="1" l="1"/>
  <c r="U83" i="1" s="1"/>
  <c r="V84" i="1"/>
  <c r="V83" i="1" s="1"/>
  <c r="W84" i="1"/>
  <c r="W83" i="1" s="1"/>
  <c r="T86" i="1"/>
  <c r="BH86" i="1"/>
  <c r="BC86" i="1"/>
  <c r="AX86" i="1"/>
  <c r="AS86" i="1"/>
  <c r="AN86" i="1"/>
  <c r="AI86" i="1"/>
  <c r="AD86" i="1"/>
  <c r="Y86" i="1"/>
  <c r="H86" i="1"/>
  <c r="O86" i="1"/>
  <c r="J86" i="1"/>
  <c r="I86" i="1"/>
  <c r="F86" i="1"/>
  <c r="G86" i="1" l="1"/>
  <c r="E86" i="1"/>
  <c r="W48" i="1" l="1"/>
  <c r="W45" i="1"/>
  <c r="W41" i="1"/>
  <c r="W47" i="1"/>
  <c r="W42" i="1"/>
  <c r="V42" i="1"/>
  <c r="W38" i="1"/>
  <c r="W43" i="1"/>
  <c r="W64" i="1" l="1"/>
  <c r="G14" i="2"/>
  <c r="W151" i="1"/>
  <c r="W149" i="1" s="1"/>
  <c r="W15" i="1"/>
  <c r="W27" i="1"/>
  <c r="W16" i="1"/>
  <c r="W25" i="1"/>
  <c r="W12" i="1"/>
  <c r="W22" i="1"/>
  <c r="W24" i="1"/>
  <c r="W35" i="1" l="1"/>
  <c r="H85" i="1" l="1"/>
  <c r="T85" i="1"/>
  <c r="T84" i="1" s="1"/>
  <c r="T83" i="1" s="1"/>
  <c r="BH85" i="1"/>
  <c r="BC85" i="1"/>
  <c r="AX85" i="1"/>
  <c r="AS85" i="1"/>
  <c r="AN85" i="1"/>
  <c r="AI85" i="1"/>
  <c r="AD85" i="1"/>
  <c r="Y85" i="1"/>
  <c r="O85" i="1"/>
  <c r="J85" i="1"/>
  <c r="I85" i="1"/>
  <c r="F85" i="1"/>
  <c r="BH84" i="1"/>
  <c r="BH83" i="1" s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E84" i="1" l="1"/>
  <c r="E83" i="1" s="1"/>
  <c r="G85" i="1"/>
  <c r="E85" i="1"/>
  <c r="H129" i="1"/>
  <c r="H130" i="1"/>
  <c r="I129" i="1"/>
  <c r="I130" i="1"/>
  <c r="W143" i="1"/>
  <c r="BH130" i="1"/>
  <c r="BC130" i="1"/>
  <c r="AX130" i="1"/>
  <c r="AS130" i="1"/>
  <c r="AN130" i="1"/>
  <c r="AI130" i="1"/>
  <c r="AD130" i="1"/>
  <c r="Y130" i="1"/>
  <c r="T130" i="1"/>
  <c r="O130" i="1"/>
  <c r="J130" i="1"/>
  <c r="G130" i="1"/>
  <c r="BH129" i="1"/>
  <c r="BC129" i="1"/>
  <c r="AX129" i="1"/>
  <c r="AS129" i="1"/>
  <c r="AN129" i="1"/>
  <c r="AI129" i="1"/>
  <c r="AD129" i="1"/>
  <c r="Y129" i="1"/>
  <c r="T129" i="1"/>
  <c r="O129" i="1"/>
  <c r="J129" i="1"/>
  <c r="G129" i="1"/>
  <c r="BH138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E138" i="1" l="1"/>
  <c r="E130" i="1"/>
  <c r="E129" i="1"/>
  <c r="K87" i="1"/>
  <c r="L87" i="1"/>
  <c r="N87" i="1"/>
  <c r="P87" i="1"/>
  <c r="Q87" i="1"/>
  <c r="S87" i="1"/>
  <c r="U87" i="1"/>
  <c r="V87" i="1"/>
  <c r="X87" i="1"/>
  <c r="Z87" i="1"/>
  <c r="AA87" i="1"/>
  <c r="AC87" i="1"/>
  <c r="AE87" i="1"/>
  <c r="AF87" i="1"/>
  <c r="AG87" i="1"/>
  <c r="AH87" i="1"/>
  <c r="AJ87" i="1"/>
  <c r="AK87" i="1"/>
  <c r="AL87" i="1"/>
  <c r="AM87" i="1"/>
  <c r="AO87" i="1"/>
  <c r="AP87" i="1"/>
  <c r="AQ87" i="1"/>
  <c r="AR87" i="1"/>
  <c r="AT87" i="1"/>
  <c r="AU87" i="1"/>
  <c r="AV87" i="1"/>
  <c r="AW87" i="1"/>
  <c r="AY87" i="1"/>
  <c r="AZ87" i="1"/>
  <c r="BA87" i="1"/>
  <c r="BB87" i="1"/>
  <c r="BD87" i="1"/>
  <c r="BE87" i="1"/>
  <c r="BF87" i="1"/>
  <c r="BG87" i="1"/>
  <c r="BI87" i="1"/>
  <c r="BJ87" i="1"/>
  <c r="BK87" i="1"/>
  <c r="BL87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E101" i="1"/>
  <c r="W28" i="1"/>
  <c r="BH151" i="1" l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BH150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50" i="1"/>
  <c r="E151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37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W40" i="1"/>
  <c r="W46" i="1"/>
  <c r="W39" i="1"/>
  <c r="E62" i="1" l="1"/>
  <c r="E137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l="1"/>
  <c r="BH136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E136" i="1" l="1"/>
  <c r="F143" i="1"/>
  <c r="G143" i="1"/>
  <c r="H143" i="1"/>
  <c r="I143" i="1"/>
  <c r="F132" i="1"/>
  <c r="G132" i="1"/>
  <c r="H132" i="1"/>
  <c r="I132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I131" i="1"/>
  <c r="H131" i="1"/>
  <c r="G131" i="1"/>
  <c r="F131" i="1"/>
  <c r="G114" i="1"/>
  <c r="E131" i="1" l="1"/>
  <c r="AD111" i="1"/>
  <c r="Y111" i="1"/>
  <c r="K113" i="1"/>
  <c r="L113" i="1"/>
  <c r="P113" i="1"/>
  <c r="Q113" i="1"/>
  <c r="U113" i="1"/>
  <c r="V113" i="1"/>
  <c r="W113" i="1"/>
  <c r="X113" i="1"/>
  <c r="Z113" i="1"/>
  <c r="AA113" i="1"/>
  <c r="AB113" i="1"/>
  <c r="AC113" i="1"/>
  <c r="AE113" i="1"/>
  <c r="AF113" i="1"/>
  <c r="AG113" i="1"/>
  <c r="AH113" i="1"/>
  <c r="AJ113" i="1"/>
  <c r="AK113" i="1"/>
  <c r="AL113" i="1"/>
  <c r="AM113" i="1"/>
  <c r="AO113" i="1"/>
  <c r="AP113" i="1"/>
  <c r="AQ113" i="1"/>
  <c r="AR113" i="1"/>
  <c r="AT113" i="1"/>
  <c r="AU113" i="1"/>
  <c r="AV113" i="1"/>
  <c r="AW113" i="1"/>
  <c r="AY113" i="1"/>
  <c r="AZ113" i="1"/>
  <c r="BA113" i="1"/>
  <c r="BB113" i="1"/>
  <c r="BD113" i="1"/>
  <c r="BE113" i="1"/>
  <c r="BF113" i="1"/>
  <c r="BG113" i="1"/>
  <c r="BI113" i="1"/>
  <c r="BJ113" i="1"/>
  <c r="BK113" i="1"/>
  <c r="BL113" i="1"/>
  <c r="BH143" i="1"/>
  <c r="BC143" i="1"/>
  <c r="AX143" i="1"/>
  <c r="AS143" i="1"/>
  <c r="AN143" i="1"/>
  <c r="AI143" i="1"/>
  <c r="AD143" i="1"/>
  <c r="Y143" i="1"/>
  <c r="T143" i="1"/>
  <c r="O143" i="1"/>
  <c r="J143" i="1"/>
  <c r="E143" i="1" l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W87" i="1"/>
  <c r="E99" i="1" l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BH133" i="1"/>
  <c r="BC133" i="1"/>
  <c r="AX133" i="1"/>
  <c r="AS133" i="1"/>
  <c r="AN133" i="1"/>
  <c r="AI133" i="1"/>
  <c r="AD133" i="1"/>
  <c r="Y133" i="1"/>
  <c r="T133" i="1"/>
  <c r="O133" i="1"/>
  <c r="J133" i="1"/>
  <c r="BH132" i="1"/>
  <c r="BC132" i="1"/>
  <c r="AX132" i="1"/>
  <c r="AS132" i="1"/>
  <c r="AN132" i="1"/>
  <c r="AI132" i="1"/>
  <c r="AD132" i="1"/>
  <c r="Y132" i="1"/>
  <c r="T132" i="1"/>
  <c r="O132" i="1"/>
  <c r="J132" i="1"/>
  <c r="BH131" i="1"/>
  <c r="BC131" i="1"/>
  <c r="AX131" i="1"/>
  <c r="AS131" i="1"/>
  <c r="AN131" i="1"/>
  <c r="AI131" i="1"/>
  <c r="AD131" i="1"/>
  <c r="Y131" i="1"/>
  <c r="T131" i="1"/>
  <c r="O131" i="1"/>
  <c r="J131" i="1"/>
  <c r="E132" i="1" l="1"/>
  <c r="E135" i="1"/>
  <c r="E134" i="1"/>
  <c r="E133" i="1"/>
  <c r="BH154" i="1" l="1"/>
  <c r="BH149" i="1" s="1"/>
  <c r="BC154" i="1"/>
  <c r="BC149" i="1" s="1"/>
  <c r="AX154" i="1"/>
  <c r="AX149" i="1" s="1"/>
  <c r="AS154" i="1"/>
  <c r="AS149" i="1" s="1"/>
  <c r="AN154" i="1"/>
  <c r="AN149" i="1" s="1"/>
  <c r="AI154" i="1"/>
  <c r="AI149" i="1" s="1"/>
  <c r="AD154" i="1"/>
  <c r="AD149" i="1" s="1"/>
  <c r="Y154" i="1"/>
  <c r="Y149" i="1" s="1"/>
  <c r="T154" i="1"/>
  <c r="T149" i="1" s="1"/>
  <c r="O154" i="1"/>
  <c r="O149" i="1" s="1"/>
  <c r="J154" i="1"/>
  <c r="J149" i="1" s="1"/>
  <c r="I154" i="1"/>
  <c r="I149" i="1" s="1"/>
  <c r="H154" i="1"/>
  <c r="H149" i="1" s="1"/>
  <c r="G154" i="1"/>
  <c r="G149" i="1" s="1"/>
  <c r="F154" i="1"/>
  <c r="F149" i="1" s="1"/>
  <c r="E154" i="1" l="1"/>
  <c r="O38" i="1" l="1"/>
  <c r="K71" i="1" l="1"/>
  <c r="K36" i="1" s="1"/>
  <c r="L71" i="1"/>
  <c r="L36" i="1" s="1"/>
  <c r="N71" i="1"/>
  <c r="N36" i="1" s="1"/>
  <c r="P71" i="1"/>
  <c r="P36" i="1" s="1"/>
  <c r="Q71" i="1"/>
  <c r="S71" i="1"/>
  <c r="S36" i="1" s="1"/>
  <c r="U71" i="1"/>
  <c r="U36" i="1" s="1"/>
  <c r="V71" i="1"/>
  <c r="V36" i="1" s="1"/>
  <c r="W71" i="1"/>
  <c r="W36" i="1" s="1"/>
  <c r="X71" i="1"/>
  <c r="X36" i="1" s="1"/>
  <c r="Z71" i="1"/>
  <c r="Z36" i="1" s="1"/>
  <c r="AA71" i="1"/>
  <c r="AA36" i="1" s="1"/>
  <c r="AB71" i="1"/>
  <c r="AB36" i="1" s="1"/>
  <c r="AC71" i="1"/>
  <c r="AC36" i="1" s="1"/>
  <c r="AE71" i="1"/>
  <c r="AE36" i="1" s="1"/>
  <c r="AF71" i="1"/>
  <c r="AF36" i="1" s="1"/>
  <c r="AG71" i="1"/>
  <c r="AG36" i="1" s="1"/>
  <c r="AH71" i="1"/>
  <c r="AH36" i="1" s="1"/>
  <c r="AJ71" i="1"/>
  <c r="AJ36" i="1" s="1"/>
  <c r="AK71" i="1"/>
  <c r="AK36" i="1" s="1"/>
  <c r="AL71" i="1"/>
  <c r="AL36" i="1" s="1"/>
  <c r="AM71" i="1"/>
  <c r="AM36" i="1" s="1"/>
  <c r="AO71" i="1"/>
  <c r="AO36" i="1" s="1"/>
  <c r="AP71" i="1"/>
  <c r="AP36" i="1" s="1"/>
  <c r="AQ71" i="1"/>
  <c r="AQ36" i="1" s="1"/>
  <c r="AR71" i="1"/>
  <c r="AR36" i="1" s="1"/>
  <c r="AT71" i="1"/>
  <c r="AT36" i="1" s="1"/>
  <c r="AU71" i="1"/>
  <c r="AU36" i="1" s="1"/>
  <c r="AV71" i="1"/>
  <c r="AV36" i="1" s="1"/>
  <c r="AW71" i="1"/>
  <c r="AW36" i="1" s="1"/>
  <c r="AY71" i="1"/>
  <c r="AY36" i="1" s="1"/>
  <c r="AZ71" i="1"/>
  <c r="AZ36" i="1" s="1"/>
  <c r="BA71" i="1"/>
  <c r="BA36" i="1" s="1"/>
  <c r="BB71" i="1"/>
  <c r="BB36" i="1" s="1"/>
  <c r="BD71" i="1"/>
  <c r="BD36" i="1" s="1"/>
  <c r="BE71" i="1"/>
  <c r="BE36" i="1" s="1"/>
  <c r="BF71" i="1"/>
  <c r="BF36" i="1" s="1"/>
  <c r="BG71" i="1"/>
  <c r="BG36" i="1" s="1"/>
  <c r="BI71" i="1"/>
  <c r="BI36" i="1" s="1"/>
  <c r="BJ71" i="1"/>
  <c r="BJ36" i="1" s="1"/>
  <c r="BK71" i="1"/>
  <c r="BK36" i="1" s="1"/>
  <c r="BL71" i="1"/>
  <c r="BL36" i="1" s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R28" i="1"/>
  <c r="R24" i="1"/>
  <c r="R22" i="1"/>
  <c r="R76" i="1"/>
  <c r="E82" i="1" l="1"/>
  <c r="AB87" i="1"/>
  <c r="R87" i="1"/>
  <c r="R104" i="1"/>
  <c r="R35" i="1"/>
  <c r="S128" i="1"/>
  <c r="R128" i="1"/>
  <c r="R43" i="1"/>
  <c r="Q43" i="1"/>
  <c r="R42" i="1"/>
  <c r="Q42" i="1"/>
  <c r="R40" i="1"/>
  <c r="Q40" i="1"/>
  <c r="Q37" i="1" l="1"/>
  <c r="Q36" i="1" s="1"/>
  <c r="R45" i="1"/>
  <c r="R44" i="1"/>
  <c r="R41" i="1"/>
  <c r="R39" i="1"/>
  <c r="W33" i="1"/>
  <c r="R78" i="1"/>
  <c r="R37" i="1" l="1"/>
  <c r="S123" i="1"/>
  <c r="R123" i="1"/>
  <c r="S122" i="1"/>
  <c r="R122" i="1"/>
  <c r="R125" i="1"/>
  <c r="R126" i="1"/>
  <c r="R127" i="1"/>
  <c r="R113" i="1" l="1"/>
  <c r="S113" i="1"/>
  <c r="J97" i="1" l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I97" i="1"/>
  <c r="H97" i="1"/>
  <c r="G97" i="1"/>
  <c r="F97" i="1"/>
  <c r="E98" i="1" l="1"/>
  <c r="E97" i="1"/>
  <c r="O40" i="1" l="1"/>
  <c r="O41" i="1"/>
  <c r="O42" i="1"/>
  <c r="O43" i="1"/>
  <c r="O44" i="1"/>
  <c r="O45" i="1"/>
  <c r="O46" i="1"/>
  <c r="O50" i="1"/>
  <c r="O51" i="1"/>
  <c r="O52" i="1"/>
  <c r="T126" i="1" l="1"/>
  <c r="Y126" i="1"/>
  <c r="AD126" i="1"/>
  <c r="AI126" i="1"/>
  <c r="AN126" i="1"/>
  <c r="AS126" i="1"/>
  <c r="AX126" i="1"/>
  <c r="BC126" i="1"/>
  <c r="BH126" i="1"/>
  <c r="T127" i="1"/>
  <c r="Y127" i="1"/>
  <c r="AD127" i="1"/>
  <c r="AI127" i="1"/>
  <c r="AN127" i="1"/>
  <c r="AS127" i="1"/>
  <c r="AX127" i="1"/>
  <c r="BC127" i="1"/>
  <c r="BH127" i="1"/>
  <c r="T128" i="1"/>
  <c r="Y128" i="1"/>
  <c r="AD128" i="1"/>
  <c r="AI128" i="1"/>
  <c r="AN128" i="1"/>
  <c r="AS128" i="1"/>
  <c r="AX128" i="1"/>
  <c r="BC128" i="1"/>
  <c r="BH128" i="1"/>
  <c r="J125" i="1"/>
  <c r="J126" i="1"/>
  <c r="J127" i="1"/>
  <c r="J128" i="1"/>
  <c r="G127" i="1"/>
  <c r="G128" i="1"/>
  <c r="I126" i="1"/>
  <c r="I127" i="1"/>
  <c r="I128" i="1"/>
  <c r="O128" i="1"/>
  <c r="H128" i="1"/>
  <c r="E128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0" i="1"/>
  <c r="G90" i="1"/>
  <c r="H90" i="1"/>
  <c r="J90" i="1"/>
  <c r="O90" i="1"/>
  <c r="T90" i="1"/>
  <c r="Y90" i="1"/>
  <c r="AD90" i="1"/>
  <c r="AI90" i="1"/>
  <c r="AN90" i="1"/>
  <c r="AS90" i="1"/>
  <c r="AX90" i="1"/>
  <c r="BC90" i="1"/>
  <c r="BH90" i="1"/>
  <c r="H127" i="1"/>
  <c r="O127" i="1"/>
  <c r="E127" i="1" s="1"/>
  <c r="F126" i="1"/>
  <c r="G126" i="1"/>
  <c r="H126" i="1"/>
  <c r="O126" i="1"/>
  <c r="E126" i="1" s="1"/>
  <c r="E90" i="1" l="1"/>
  <c r="H89" i="1"/>
  <c r="H91" i="1"/>
  <c r="H93" i="1"/>
  <c r="H94" i="1"/>
  <c r="H95" i="1"/>
  <c r="H96" i="1"/>
  <c r="BH125" i="1" l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E125" i="1" l="1"/>
  <c r="BH96" i="1"/>
  <c r="BH95" i="1"/>
  <c r="BH94" i="1"/>
  <c r="BH93" i="1"/>
  <c r="BH92" i="1"/>
  <c r="BH91" i="1"/>
  <c r="BH89" i="1"/>
  <c r="BH88" i="1"/>
  <c r="BC96" i="1"/>
  <c r="BC95" i="1"/>
  <c r="BC94" i="1"/>
  <c r="BC93" i="1"/>
  <c r="BC92" i="1"/>
  <c r="BC91" i="1"/>
  <c r="BC89" i="1"/>
  <c r="BC88" i="1"/>
  <c r="AX96" i="1"/>
  <c r="AX95" i="1"/>
  <c r="AX94" i="1"/>
  <c r="AX93" i="1"/>
  <c r="AX92" i="1"/>
  <c r="AX91" i="1"/>
  <c r="AX89" i="1"/>
  <c r="AX88" i="1"/>
  <c r="AS96" i="1"/>
  <c r="AS95" i="1"/>
  <c r="AS94" i="1"/>
  <c r="AS93" i="1"/>
  <c r="AS92" i="1"/>
  <c r="AS91" i="1"/>
  <c r="AS89" i="1"/>
  <c r="AS88" i="1"/>
  <c r="AN96" i="1"/>
  <c r="AN95" i="1"/>
  <c r="AN94" i="1"/>
  <c r="AN93" i="1"/>
  <c r="AN92" i="1"/>
  <c r="AN91" i="1"/>
  <c r="AN89" i="1"/>
  <c r="AN88" i="1"/>
  <c r="AI96" i="1"/>
  <c r="AI95" i="1"/>
  <c r="AI94" i="1"/>
  <c r="AI93" i="1"/>
  <c r="AI92" i="1"/>
  <c r="AI91" i="1"/>
  <c r="AI89" i="1"/>
  <c r="AI88" i="1"/>
  <c r="AD96" i="1"/>
  <c r="AD95" i="1"/>
  <c r="AD94" i="1"/>
  <c r="AD93" i="1"/>
  <c r="AD92" i="1"/>
  <c r="AD91" i="1"/>
  <c r="AD89" i="1"/>
  <c r="AD88" i="1"/>
  <c r="Y89" i="1"/>
  <c r="Y91" i="1"/>
  <c r="Y92" i="1"/>
  <c r="Y93" i="1"/>
  <c r="Y94" i="1"/>
  <c r="Y95" i="1"/>
  <c r="Y96" i="1"/>
  <c r="Y88" i="1"/>
  <c r="T89" i="1"/>
  <c r="T91" i="1"/>
  <c r="T92" i="1"/>
  <c r="T93" i="1"/>
  <c r="T94" i="1"/>
  <c r="T95" i="1"/>
  <c r="T96" i="1"/>
  <c r="T88" i="1"/>
  <c r="O89" i="1"/>
  <c r="O91" i="1"/>
  <c r="O92" i="1"/>
  <c r="O93" i="1"/>
  <c r="O94" i="1"/>
  <c r="O95" i="1"/>
  <c r="O96" i="1"/>
  <c r="O88" i="1"/>
  <c r="J96" i="1"/>
  <c r="I96" i="1"/>
  <c r="G96" i="1"/>
  <c r="F96" i="1"/>
  <c r="AD87" i="1" l="1"/>
  <c r="AI87" i="1"/>
  <c r="AN87" i="1"/>
  <c r="AS87" i="1"/>
  <c r="AX87" i="1"/>
  <c r="BC87" i="1"/>
  <c r="BH87" i="1"/>
  <c r="O87" i="1"/>
  <c r="T87" i="1"/>
  <c r="Y87" i="1"/>
  <c r="E96" i="1"/>
  <c r="O33" i="1"/>
  <c r="O30" i="1"/>
  <c r="J119" i="1"/>
  <c r="J122" i="1"/>
  <c r="J123" i="1"/>
  <c r="J124" i="1"/>
  <c r="J114" i="1"/>
  <c r="J118" i="1"/>
  <c r="N148" i="1" l="1"/>
  <c r="M148" i="1"/>
  <c r="O39" i="1" l="1"/>
  <c r="K103" i="1"/>
  <c r="K102" i="1" s="1"/>
  <c r="L103" i="1"/>
  <c r="N103" i="1"/>
  <c r="L102" i="1" l="1"/>
  <c r="N102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6" i="1"/>
  <c r="M77" i="1"/>
  <c r="R79" i="1"/>
  <c r="R74" i="1"/>
  <c r="R73" i="1"/>
  <c r="R72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1" i="1" l="1"/>
  <c r="M71" i="1"/>
  <c r="M36" i="1" s="1"/>
  <c r="H44" i="1"/>
  <c r="H88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0" i="1"/>
  <c r="N113" i="1" s="1"/>
  <c r="M120" i="1"/>
  <c r="BH124" i="1"/>
  <c r="BC124" i="1"/>
  <c r="AX124" i="1"/>
  <c r="AS124" i="1"/>
  <c r="AN124" i="1"/>
  <c r="AI124" i="1"/>
  <c r="AD124" i="1"/>
  <c r="Y124" i="1"/>
  <c r="T124" i="1"/>
  <c r="O124" i="1"/>
  <c r="I124" i="1"/>
  <c r="H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I123" i="1"/>
  <c r="H123" i="1"/>
  <c r="G123" i="1"/>
  <c r="F123" i="1"/>
  <c r="BH122" i="1"/>
  <c r="BC122" i="1"/>
  <c r="AX122" i="1"/>
  <c r="AS122" i="1"/>
  <c r="AN122" i="1"/>
  <c r="AI122" i="1"/>
  <c r="AD122" i="1"/>
  <c r="Y122" i="1"/>
  <c r="T122" i="1"/>
  <c r="O122" i="1"/>
  <c r="I122" i="1"/>
  <c r="H122" i="1"/>
  <c r="G122" i="1"/>
  <c r="F122" i="1"/>
  <c r="M33" i="1"/>
  <c r="M117" i="1"/>
  <c r="J117" i="1" s="1"/>
  <c r="M116" i="1"/>
  <c r="J116" i="1" s="1"/>
  <c r="M115" i="1"/>
  <c r="R36" i="1" l="1"/>
  <c r="J115" i="1"/>
  <c r="J120" i="1"/>
  <c r="E124" i="1"/>
  <c r="E122" i="1"/>
  <c r="E38" i="1"/>
  <c r="E123" i="1"/>
  <c r="E41" i="1"/>
  <c r="E40" i="1"/>
  <c r="E39" i="1"/>
  <c r="M121" i="1" l="1"/>
  <c r="M113" i="1" s="1"/>
  <c r="J121" i="1" l="1"/>
  <c r="J113" i="1" s="1"/>
  <c r="J54" i="1"/>
  <c r="BH106" i="1" l="1"/>
  <c r="BH105" i="1"/>
  <c r="BH104" i="1"/>
  <c r="BC106" i="1"/>
  <c r="BC105" i="1"/>
  <c r="BC104" i="1"/>
  <c r="AX106" i="1"/>
  <c r="AX105" i="1"/>
  <c r="AX104" i="1"/>
  <c r="AS106" i="1"/>
  <c r="AS105" i="1"/>
  <c r="AS104" i="1"/>
  <c r="AN106" i="1"/>
  <c r="AN105" i="1"/>
  <c r="AN104" i="1"/>
  <c r="AI106" i="1"/>
  <c r="AI105" i="1"/>
  <c r="AI104" i="1"/>
  <c r="AD106" i="1"/>
  <c r="AD105" i="1"/>
  <c r="AD104" i="1"/>
  <c r="Y106" i="1"/>
  <c r="Y105" i="1"/>
  <c r="Y104" i="1"/>
  <c r="T106" i="1"/>
  <c r="T105" i="1"/>
  <c r="T104" i="1"/>
  <c r="BH110" i="1"/>
  <c r="BH109" i="1"/>
  <c r="BC110" i="1"/>
  <c r="BC109" i="1"/>
  <c r="AX110" i="1"/>
  <c r="AX109" i="1"/>
  <c r="AS110" i="1"/>
  <c r="AS109" i="1"/>
  <c r="AN110" i="1"/>
  <c r="AN109" i="1"/>
  <c r="AI110" i="1"/>
  <c r="AI109" i="1"/>
  <c r="AD110" i="1"/>
  <c r="AD109" i="1"/>
  <c r="Y110" i="1"/>
  <c r="Y109" i="1"/>
  <c r="T110" i="1"/>
  <c r="T109" i="1"/>
  <c r="O110" i="1"/>
  <c r="O109" i="1"/>
  <c r="F30" i="1"/>
  <c r="Y108" i="1" l="1"/>
  <c r="AD108" i="1"/>
  <c r="J56" i="1"/>
  <c r="J57" i="1"/>
  <c r="J58" i="1"/>
  <c r="J55" i="1"/>
  <c r="O105" i="1"/>
  <c r="O106" i="1"/>
  <c r="O104" i="1"/>
  <c r="BH58" i="1"/>
  <c r="BH57" i="1"/>
  <c r="BH56" i="1"/>
  <c r="BH55" i="1"/>
  <c r="BH54" i="1"/>
  <c r="BH81" i="1"/>
  <c r="BH78" i="1"/>
  <c r="BH75" i="1"/>
  <c r="BH76" i="1"/>
  <c r="BH79" i="1"/>
  <c r="BH74" i="1"/>
  <c r="BH80" i="1"/>
  <c r="BH73" i="1"/>
  <c r="BH77" i="1"/>
  <c r="BH72" i="1"/>
  <c r="BC58" i="1"/>
  <c r="BC57" i="1"/>
  <c r="BC56" i="1"/>
  <c r="BC55" i="1"/>
  <c r="BC54" i="1"/>
  <c r="BC81" i="1"/>
  <c r="BC78" i="1"/>
  <c r="BC75" i="1"/>
  <c r="BC76" i="1"/>
  <c r="BC79" i="1"/>
  <c r="BC74" i="1"/>
  <c r="BC80" i="1"/>
  <c r="BC73" i="1"/>
  <c r="BC77" i="1"/>
  <c r="BC72" i="1"/>
  <c r="AX58" i="1"/>
  <c r="AX57" i="1"/>
  <c r="AX56" i="1"/>
  <c r="AX55" i="1"/>
  <c r="AX54" i="1"/>
  <c r="AX37" i="1" s="1"/>
  <c r="AX81" i="1"/>
  <c r="AX78" i="1"/>
  <c r="AX75" i="1"/>
  <c r="AX76" i="1"/>
  <c r="AX79" i="1"/>
  <c r="AX74" i="1"/>
  <c r="AX80" i="1"/>
  <c r="AX73" i="1"/>
  <c r="AX77" i="1"/>
  <c r="AX72" i="1"/>
  <c r="AS58" i="1"/>
  <c r="AS57" i="1"/>
  <c r="AS56" i="1"/>
  <c r="AS55" i="1"/>
  <c r="AS54" i="1"/>
  <c r="AS81" i="1"/>
  <c r="AS78" i="1"/>
  <c r="AS75" i="1"/>
  <c r="AS76" i="1"/>
  <c r="AS79" i="1"/>
  <c r="AS74" i="1"/>
  <c r="AS80" i="1"/>
  <c r="AS73" i="1"/>
  <c r="AS77" i="1"/>
  <c r="AS72" i="1"/>
  <c r="AN58" i="1"/>
  <c r="AN57" i="1"/>
  <c r="AN56" i="1"/>
  <c r="AN55" i="1"/>
  <c r="AN54" i="1"/>
  <c r="AN81" i="1"/>
  <c r="AN78" i="1"/>
  <c r="AN75" i="1"/>
  <c r="AN76" i="1"/>
  <c r="AN79" i="1"/>
  <c r="AN74" i="1"/>
  <c r="AN80" i="1"/>
  <c r="AN73" i="1"/>
  <c r="AN77" i="1"/>
  <c r="AN72" i="1"/>
  <c r="AI58" i="1"/>
  <c r="AI57" i="1"/>
  <c r="AI56" i="1"/>
  <c r="AI55" i="1"/>
  <c r="AI54" i="1"/>
  <c r="AI81" i="1"/>
  <c r="AI78" i="1"/>
  <c r="AI75" i="1"/>
  <c r="AI76" i="1"/>
  <c r="AI79" i="1"/>
  <c r="AI74" i="1"/>
  <c r="AI80" i="1"/>
  <c r="AI73" i="1"/>
  <c r="AI77" i="1"/>
  <c r="AI72" i="1"/>
  <c r="AD58" i="1"/>
  <c r="AD57" i="1"/>
  <c r="AD56" i="1"/>
  <c r="AD55" i="1"/>
  <c r="AD54" i="1"/>
  <c r="AD37" i="1" s="1"/>
  <c r="AD81" i="1"/>
  <c r="AD78" i="1"/>
  <c r="AD75" i="1"/>
  <c r="AD76" i="1"/>
  <c r="AD79" i="1"/>
  <c r="AD74" i="1"/>
  <c r="AD80" i="1"/>
  <c r="AD73" i="1"/>
  <c r="AD77" i="1"/>
  <c r="AD72" i="1"/>
  <c r="Y58" i="1"/>
  <c r="Y57" i="1"/>
  <c r="Y56" i="1"/>
  <c r="Y55" i="1"/>
  <c r="Y54" i="1"/>
  <c r="Y81" i="1"/>
  <c r="Y78" i="1"/>
  <c r="Y75" i="1"/>
  <c r="Y76" i="1"/>
  <c r="Y79" i="1"/>
  <c r="Y74" i="1"/>
  <c r="Y80" i="1"/>
  <c r="Y73" i="1"/>
  <c r="Y77" i="1"/>
  <c r="Y72" i="1"/>
  <c r="T77" i="1"/>
  <c r="T73" i="1"/>
  <c r="T80" i="1"/>
  <c r="T74" i="1"/>
  <c r="T79" i="1"/>
  <c r="T76" i="1"/>
  <c r="T75" i="1"/>
  <c r="T78" i="1"/>
  <c r="T81" i="1"/>
  <c r="T54" i="1"/>
  <c r="T55" i="1"/>
  <c r="T56" i="1"/>
  <c r="T57" i="1"/>
  <c r="T58" i="1"/>
  <c r="T72" i="1"/>
  <c r="T37" i="1" l="1"/>
  <c r="Y37" i="1"/>
  <c r="AS37" i="1"/>
  <c r="AN37" i="1"/>
  <c r="BH37" i="1"/>
  <c r="AI37" i="1"/>
  <c r="BC37" i="1"/>
  <c r="J37" i="1"/>
  <c r="AD71" i="1"/>
  <c r="AX71" i="1"/>
  <c r="Y71" i="1"/>
  <c r="AS71" i="1"/>
  <c r="AN71" i="1"/>
  <c r="BH71" i="1"/>
  <c r="AI71" i="1"/>
  <c r="BC71" i="1"/>
  <c r="T71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1" i="1"/>
  <c r="J81" i="1"/>
  <c r="I81" i="1"/>
  <c r="H81" i="1"/>
  <c r="G81" i="1"/>
  <c r="F81" i="1"/>
  <c r="O78" i="1"/>
  <c r="J78" i="1"/>
  <c r="I78" i="1"/>
  <c r="H78" i="1"/>
  <c r="G78" i="1"/>
  <c r="F78" i="1"/>
  <c r="J111" i="1"/>
  <c r="O75" i="1"/>
  <c r="J75" i="1"/>
  <c r="I75" i="1"/>
  <c r="H75" i="1"/>
  <c r="G75" i="1"/>
  <c r="F75" i="1"/>
  <c r="O76" i="1"/>
  <c r="J76" i="1"/>
  <c r="I76" i="1"/>
  <c r="H76" i="1"/>
  <c r="G76" i="1"/>
  <c r="F76" i="1"/>
  <c r="O79" i="1"/>
  <c r="J79" i="1"/>
  <c r="I79" i="1"/>
  <c r="H79" i="1"/>
  <c r="G79" i="1"/>
  <c r="F79" i="1"/>
  <c r="O74" i="1"/>
  <c r="J74" i="1"/>
  <c r="I74" i="1"/>
  <c r="H74" i="1"/>
  <c r="G74" i="1"/>
  <c r="F74" i="1"/>
  <c r="O77" i="1"/>
  <c r="O73" i="1"/>
  <c r="O80" i="1"/>
  <c r="O72" i="1"/>
  <c r="J72" i="1"/>
  <c r="I72" i="1"/>
  <c r="H72" i="1"/>
  <c r="G72" i="1"/>
  <c r="F72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BH36" i="1" l="1"/>
  <c r="H37" i="1"/>
  <c r="G37" i="1"/>
  <c r="O37" i="1"/>
  <c r="I37" i="1"/>
  <c r="F37" i="1"/>
  <c r="AN36" i="1"/>
  <c r="Y36" i="1"/>
  <c r="AI36" i="1"/>
  <c r="BC36" i="1"/>
  <c r="T36" i="1"/>
  <c r="AX36" i="1"/>
  <c r="AS36" i="1"/>
  <c r="AD36" i="1"/>
  <c r="E58" i="1"/>
  <c r="O71" i="1"/>
  <c r="E56" i="1"/>
  <c r="E74" i="1"/>
  <c r="E75" i="1"/>
  <c r="E81" i="1"/>
  <c r="E72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8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6" i="1"/>
  <c r="E79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48" i="1" l="1"/>
  <c r="T148" i="1"/>
  <c r="Y148" i="1"/>
  <c r="AD148" i="1"/>
  <c r="AI148" i="1"/>
  <c r="AN148" i="1"/>
  <c r="AS148" i="1"/>
  <c r="AX148" i="1"/>
  <c r="BC148" i="1"/>
  <c r="BH148" i="1"/>
  <c r="BH145" i="1"/>
  <c r="BH144" i="1" s="1"/>
  <c r="BC145" i="1"/>
  <c r="BC144" i="1" s="1"/>
  <c r="AX145" i="1"/>
  <c r="AX144" i="1" s="1"/>
  <c r="AS145" i="1"/>
  <c r="AS144" i="1" s="1"/>
  <c r="AN145" i="1"/>
  <c r="AN144" i="1" s="1"/>
  <c r="AI145" i="1"/>
  <c r="AI144" i="1" s="1"/>
  <c r="AD145" i="1"/>
  <c r="AD144" i="1" s="1"/>
  <c r="Y145" i="1"/>
  <c r="Y144" i="1" s="1"/>
  <c r="T145" i="1"/>
  <c r="T144" i="1" s="1"/>
  <c r="O145" i="1"/>
  <c r="O144" i="1" s="1"/>
  <c r="BH121" i="1"/>
  <c r="BH120" i="1"/>
  <c r="BH119" i="1"/>
  <c r="BH118" i="1"/>
  <c r="BH117" i="1"/>
  <c r="BH116" i="1"/>
  <c r="BH115" i="1"/>
  <c r="BH114" i="1"/>
  <c r="BC121" i="1"/>
  <c r="BC120" i="1"/>
  <c r="BC119" i="1"/>
  <c r="BC118" i="1"/>
  <c r="BC117" i="1"/>
  <c r="BC116" i="1"/>
  <c r="BC115" i="1"/>
  <c r="BC114" i="1"/>
  <c r="AX121" i="1"/>
  <c r="AX120" i="1"/>
  <c r="AX119" i="1"/>
  <c r="AX118" i="1"/>
  <c r="AX117" i="1"/>
  <c r="AX116" i="1"/>
  <c r="AX115" i="1"/>
  <c r="AX114" i="1"/>
  <c r="AS121" i="1"/>
  <c r="AS120" i="1"/>
  <c r="AS119" i="1"/>
  <c r="AS118" i="1"/>
  <c r="AS117" i="1"/>
  <c r="AS116" i="1"/>
  <c r="AS115" i="1"/>
  <c r="AS114" i="1"/>
  <c r="AN121" i="1"/>
  <c r="AN120" i="1"/>
  <c r="AN119" i="1"/>
  <c r="AN118" i="1"/>
  <c r="AN117" i="1"/>
  <c r="AN116" i="1"/>
  <c r="AN115" i="1"/>
  <c r="AN114" i="1"/>
  <c r="AI121" i="1"/>
  <c r="AI120" i="1"/>
  <c r="AI119" i="1"/>
  <c r="AI118" i="1"/>
  <c r="AI117" i="1"/>
  <c r="AI116" i="1"/>
  <c r="AI115" i="1"/>
  <c r="AI114" i="1"/>
  <c r="AD121" i="1"/>
  <c r="AD120" i="1"/>
  <c r="AD119" i="1"/>
  <c r="AD118" i="1"/>
  <c r="AD117" i="1"/>
  <c r="AD116" i="1"/>
  <c r="AD115" i="1"/>
  <c r="AD114" i="1"/>
  <c r="Y121" i="1"/>
  <c r="Y120" i="1"/>
  <c r="Y119" i="1"/>
  <c r="Y118" i="1"/>
  <c r="Y117" i="1"/>
  <c r="Y116" i="1"/>
  <c r="Y115" i="1"/>
  <c r="Y114" i="1"/>
  <c r="T121" i="1"/>
  <c r="T120" i="1"/>
  <c r="T119" i="1"/>
  <c r="T118" i="1"/>
  <c r="T117" i="1"/>
  <c r="T116" i="1"/>
  <c r="T115" i="1"/>
  <c r="T114" i="1"/>
  <c r="O115" i="1"/>
  <c r="O116" i="1"/>
  <c r="O117" i="1"/>
  <c r="O118" i="1"/>
  <c r="O119" i="1"/>
  <c r="O120" i="1"/>
  <c r="O121" i="1"/>
  <c r="O114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3" i="1" l="1"/>
  <c r="Y113" i="1"/>
  <c r="AI113" i="1"/>
  <c r="AX113" i="1"/>
  <c r="AD113" i="1"/>
  <c r="AN113" i="1"/>
  <c r="AS113" i="1"/>
  <c r="BC113" i="1"/>
  <c r="BH113" i="1"/>
  <c r="O113" i="1"/>
  <c r="J80" i="1"/>
  <c r="I80" i="1"/>
  <c r="H80" i="1"/>
  <c r="G80" i="1"/>
  <c r="F80" i="1"/>
  <c r="E80" i="1" l="1"/>
  <c r="H148" i="1"/>
  <c r="H147" i="1" s="1"/>
  <c r="I148" i="1"/>
  <c r="I147" i="1" s="1"/>
  <c r="J148" i="1"/>
  <c r="J147" i="1" s="1"/>
  <c r="G148" i="1"/>
  <c r="G147" i="1" s="1"/>
  <c r="F148" i="1"/>
  <c r="F147" i="1" s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P111" i="1"/>
  <c r="P108" i="1" s="1"/>
  <c r="Q111" i="1"/>
  <c r="Q108" i="1" s="1"/>
  <c r="U111" i="1"/>
  <c r="U108" i="1" s="1"/>
  <c r="AJ111" i="1"/>
  <c r="AJ108" i="1" s="1"/>
  <c r="AK111" i="1"/>
  <c r="AK108" i="1" s="1"/>
  <c r="AL108" i="1"/>
  <c r="AM111" i="1"/>
  <c r="AM108" i="1" s="1"/>
  <c r="AO111" i="1"/>
  <c r="AO108" i="1" s="1"/>
  <c r="AP111" i="1"/>
  <c r="AP108" i="1" s="1"/>
  <c r="AQ108" i="1"/>
  <c r="AR111" i="1"/>
  <c r="AR108" i="1" s="1"/>
  <c r="AT111" i="1"/>
  <c r="AT108" i="1" s="1"/>
  <c r="AU111" i="1"/>
  <c r="AU108" i="1" s="1"/>
  <c r="AV111" i="1"/>
  <c r="AV108" i="1" s="1"/>
  <c r="AW111" i="1"/>
  <c r="AW108" i="1" s="1"/>
  <c r="AY111" i="1"/>
  <c r="AY108" i="1" s="1"/>
  <c r="AZ111" i="1"/>
  <c r="AZ108" i="1" s="1"/>
  <c r="BA111" i="1"/>
  <c r="BA108" i="1" s="1"/>
  <c r="BB111" i="1"/>
  <c r="BB108" i="1" s="1"/>
  <c r="BD111" i="1"/>
  <c r="BD108" i="1" s="1"/>
  <c r="BE111" i="1"/>
  <c r="BE108" i="1" s="1"/>
  <c r="BF111" i="1"/>
  <c r="BF108" i="1" s="1"/>
  <c r="BG111" i="1"/>
  <c r="BG108" i="1" s="1"/>
  <c r="BI111" i="1"/>
  <c r="BI108" i="1" s="1"/>
  <c r="BJ111" i="1"/>
  <c r="BJ108" i="1" s="1"/>
  <c r="BK111" i="1"/>
  <c r="BK108" i="1" s="1"/>
  <c r="BL111" i="1"/>
  <c r="BL108" i="1" s="1"/>
  <c r="E121" i="1"/>
  <c r="I121" i="1"/>
  <c r="H121" i="1"/>
  <c r="G121" i="1"/>
  <c r="F121" i="1"/>
  <c r="M104" i="1"/>
  <c r="M103" i="1" s="1"/>
  <c r="M102" i="1" s="1"/>
  <c r="J73" i="1"/>
  <c r="I73" i="1"/>
  <c r="H73" i="1"/>
  <c r="G73" i="1"/>
  <c r="F73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0" i="1"/>
  <c r="E110" i="1" s="1"/>
  <c r="I110" i="1"/>
  <c r="H110" i="1"/>
  <c r="G110" i="1"/>
  <c r="F110" i="1"/>
  <c r="J109" i="1"/>
  <c r="I109" i="1"/>
  <c r="H109" i="1"/>
  <c r="G109" i="1"/>
  <c r="F109" i="1"/>
  <c r="I120" i="1"/>
  <c r="H120" i="1"/>
  <c r="G120" i="1"/>
  <c r="F120" i="1"/>
  <c r="J108" i="1" l="1"/>
  <c r="E109" i="1"/>
  <c r="BI107" i="1"/>
  <c r="BI103" i="1" s="1"/>
  <c r="BI102" i="1" s="1"/>
  <c r="AE107" i="1"/>
  <c r="AE103" i="1" s="1"/>
  <c r="AE102" i="1" s="1"/>
  <c r="BG107" i="1"/>
  <c r="BG103" i="1" s="1"/>
  <c r="BG102" i="1" s="1"/>
  <c r="AW107" i="1"/>
  <c r="AW103" i="1" s="1"/>
  <c r="AW102" i="1" s="1"/>
  <c r="AM107" i="1"/>
  <c r="AM103" i="1" s="1"/>
  <c r="AM102" i="1" s="1"/>
  <c r="AC103" i="1"/>
  <c r="AC102" i="1" s="1"/>
  <c r="AY107" i="1"/>
  <c r="AY103" i="1" s="1"/>
  <c r="AY102" i="1" s="1"/>
  <c r="BF107" i="1"/>
  <c r="BF103" i="1" s="1"/>
  <c r="BF102" i="1" s="1"/>
  <c r="AV107" i="1"/>
  <c r="AV103" i="1" s="1"/>
  <c r="AV102" i="1" s="1"/>
  <c r="AL103" i="1"/>
  <c r="AL102" i="1" s="1"/>
  <c r="AB103" i="1"/>
  <c r="AB102" i="1" s="1"/>
  <c r="AK107" i="1"/>
  <c r="AK103" i="1" s="1"/>
  <c r="AK102" i="1" s="1"/>
  <c r="BD107" i="1"/>
  <c r="BD103" i="1" s="1"/>
  <c r="BD102" i="1" s="1"/>
  <c r="Z107" i="1"/>
  <c r="Z103" i="1" s="1"/>
  <c r="Z102" i="1" s="1"/>
  <c r="E30" i="1"/>
  <c r="BL107" i="1"/>
  <c r="BL103" i="1" s="1"/>
  <c r="BL102" i="1" s="1"/>
  <c r="AR107" i="1"/>
  <c r="AR103" i="1" s="1"/>
  <c r="AR102" i="1" s="1"/>
  <c r="X103" i="1"/>
  <c r="X102" i="1" s="1"/>
  <c r="BK107" i="1"/>
  <c r="BK103" i="1" s="1"/>
  <c r="BK102" i="1" s="1"/>
  <c r="BA107" i="1"/>
  <c r="BA103" i="1" s="1"/>
  <c r="BA102" i="1" s="1"/>
  <c r="AQ103" i="1"/>
  <c r="AQ102" i="1" s="1"/>
  <c r="AG103" i="1"/>
  <c r="AG102" i="1" s="1"/>
  <c r="W103" i="1"/>
  <c r="W102" i="1" s="1"/>
  <c r="AU107" i="1"/>
  <c r="AU103" i="1" s="1"/>
  <c r="AU102" i="1" s="1"/>
  <c r="BB107" i="1"/>
  <c r="BB103" i="1" s="1"/>
  <c r="BB102" i="1" s="1"/>
  <c r="AH103" i="1"/>
  <c r="AH102" i="1" s="1"/>
  <c r="AP107" i="1"/>
  <c r="AP103" i="1" s="1"/>
  <c r="AP102" i="1" s="1"/>
  <c r="V103" i="1"/>
  <c r="V102" i="1" s="1"/>
  <c r="E120" i="1"/>
  <c r="E73" i="1"/>
  <c r="BH111" i="1"/>
  <c r="BH108" i="1" s="1"/>
  <c r="BJ107" i="1"/>
  <c r="BJ103" i="1" s="1"/>
  <c r="BJ102" i="1" s="1"/>
  <c r="AS111" i="1"/>
  <c r="AS108" i="1" s="1"/>
  <c r="AT107" i="1"/>
  <c r="AT103" i="1" s="1"/>
  <c r="AT102" i="1" s="1"/>
  <c r="AX111" i="1"/>
  <c r="AX108" i="1" s="1"/>
  <c r="AZ107" i="1"/>
  <c r="AZ103" i="1" s="1"/>
  <c r="AZ102" i="1" s="1"/>
  <c r="AI111" i="1"/>
  <c r="AI108" i="1" s="1"/>
  <c r="AJ107" i="1"/>
  <c r="AJ103" i="1" s="1"/>
  <c r="AJ102" i="1" s="1"/>
  <c r="P107" i="1"/>
  <c r="P103" i="1" s="1"/>
  <c r="P102" i="1" s="1"/>
  <c r="F111" i="1"/>
  <c r="F108" i="1" s="1"/>
  <c r="T111" i="1"/>
  <c r="T108" i="1" s="1"/>
  <c r="U107" i="1"/>
  <c r="U103" i="1" s="1"/>
  <c r="U102" i="1" s="1"/>
  <c r="AA103" i="1"/>
  <c r="AA102" i="1" s="1"/>
  <c r="AA10" i="1" s="1"/>
  <c r="S103" i="1"/>
  <c r="S102" i="1" s="1"/>
  <c r="I111" i="1"/>
  <c r="I108" i="1" s="1"/>
  <c r="AF103" i="1"/>
  <c r="AF102" i="1" s="1"/>
  <c r="H111" i="1"/>
  <c r="H108" i="1" s="1"/>
  <c r="R103" i="1"/>
  <c r="R102" i="1" s="1"/>
  <c r="BC111" i="1"/>
  <c r="BC108" i="1" s="1"/>
  <c r="BE107" i="1"/>
  <c r="BE103" i="1" s="1"/>
  <c r="BE102" i="1" s="1"/>
  <c r="AN111" i="1"/>
  <c r="AN108" i="1" s="1"/>
  <c r="AO107" i="1"/>
  <c r="AO103" i="1" s="1"/>
  <c r="AO102" i="1" s="1"/>
  <c r="O111" i="1"/>
  <c r="O108" i="1" s="1"/>
  <c r="G111" i="1"/>
  <c r="G108" i="1" s="1"/>
  <c r="Q107" i="1"/>
  <c r="Q103" i="1" s="1"/>
  <c r="Q102" i="1" s="1"/>
  <c r="E148" i="1"/>
  <c r="E147" i="1" s="1"/>
  <c r="J145" i="1"/>
  <c r="J144" i="1" s="1"/>
  <c r="I145" i="1"/>
  <c r="I144" i="1" s="1"/>
  <c r="H145" i="1"/>
  <c r="H144" i="1" s="1"/>
  <c r="G145" i="1"/>
  <c r="G144" i="1" s="1"/>
  <c r="F145" i="1"/>
  <c r="F144" i="1" s="1"/>
  <c r="E119" i="1"/>
  <c r="I119" i="1"/>
  <c r="H119" i="1"/>
  <c r="G119" i="1"/>
  <c r="F119" i="1"/>
  <c r="E118" i="1"/>
  <c r="I118" i="1"/>
  <c r="H118" i="1"/>
  <c r="G118" i="1"/>
  <c r="F118" i="1"/>
  <c r="E117" i="1"/>
  <c r="I117" i="1"/>
  <c r="H117" i="1"/>
  <c r="G117" i="1"/>
  <c r="F117" i="1"/>
  <c r="E115" i="1"/>
  <c r="I115" i="1"/>
  <c r="H115" i="1"/>
  <c r="G115" i="1"/>
  <c r="F115" i="1"/>
  <c r="E116" i="1"/>
  <c r="I116" i="1"/>
  <c r="H116" i="1"/>
  <c r="G116" i="1"/>
  <c r="F116" i="1"/>
  <c r="I114" i="1"/>
  <c r="H114" i="1"/>
  <c r="F114" i="1"/>
  <c r="J107" i="1"/>
  <c r="J106" i="1"/>
  <c r="E106" i="1" s="1"/>
  <c r="I106" i="1"/>
  <c r="H106" i="1"/>
  <c r="G106" i="1"/>
  <c r="F106" i="1"/>
  <c r="J105" i="1"/>
  <c r="E105" i="1" s="1"/>
  <c r="I105" i="1"/>
  <c r="H105" i="1"/>
  <c r="G105" i="1"/>
  <c r="F105" i="1"/>
  <c r="J104" i="1"/>
  <c r="I104" i="1"/>
  <c r="H104" i="1"/>
  <c r="G104" i="1"/>
  <c r="F104" i="1"/>
  <c r="M87" i="1"/>
  <c r="J95" i="1"/>
  <c r="E95" i="1" s="1"/>
  <c r="I95" i="1"/>
  <c r="G95" i="1"/>
  <c r="F95" i="1"/>
  <c r="J94" i="1"/>
  <c r="E94" i="1" s="1"/>
  <c r="I94" i="1"/>
  <c r="G94" i="1"/>
  <c r="F94" i="1"/>
  <c r="J93" i="1"/>
  <c r="E93" i="1" s="1"/>
  <c r="I93" i="1"/>
  <c r="G93" i="1"/>
  <c r="F93" i="1"/>
  <c r="I92" i="1"/>
  <c r="G92" i="1"/>
  <c r="F92" i="1"/>
  <c r="J91" i="1"/>
  <c r="E91" i="1" s="1"/>
  <c r="I91" i="1"/>
  <c r="G91" i="1"/>
  <c r="F91" i="1"/>
  <c r="J89" i="1"/>
  <c r="E89" i="1" s="1"/>
  <c r="I89" i="1"/>
  <c r="G89" i="1"/>
  <c r="F89" i="1"/>
  <c r="J77" i="1"/>
  <c r="J71" i="1" s="1"/>
  <c r="J36" i="1" s="1"/>
  <c r="I77" i="1"/>
  <c r="H77" i="1"/>
  <c r="G77" i="1"/>
  <c r="F77" i="1"/>
  <c r="F71" i="1" s="1"/>
  <c r="F36" i="1" s="1"/>
  <c r="AH10" i="1" l="1"/>
  <c r="AM10" i="1"/>
  <c r="AF10" i="1"/>
  <c r="AC10" i="1"/>
  <c r="AK10" i="1"/>
  <c r="F113" i="1"/>
  <c r="I113" i="1"/>
  <c r="G113" i="1"/>
  <c r="H113" i="1"/>
  <c r="I71" i="1"/>
  <c r="I36" i="1" s="1"/>
  <c r="H71" i="1"/>
  <c r="H36" i="1" s="1"/>
  <c r="G71" i="1"/>
  <c r="G36" i="1" s="1"/>
  <c r="H92" i="1"/>
  <c r="H87" i="1" s="1"/>
  <c r="J103" i="1"/>
  <c r="J102" i="1" s="1"/>
  <c r="I107" i="1"/>
  <c r="I103" i="1" s="1"/>
  <c r="I102" i="1" s="1"/>
  <c r="H107" i="1"/>
  <c r="H103" i="1" s="1"/>
  <c r="H102" i="1" s="1"/>
  <c r="AN107" i="1"/>
  <c r="AN103" i="1" s="1"/>
  <c r="AN102" i="1" s="1"/>
  <c r="BH107" i="1"/>
  <c r="BH103" i="1" s="1"/>
  <c r="BH102" i="1" s="1"/>
  <c r="F107" i="1"/>
  <c r="F103" i="1" s="1"/>
  <c r="F102" i="1" s="1"/>
  <c r="Y107" i="1"/>
  <c r="Y103" i="1" s="1"/>
  <c r="Y102" i="1" s="1"/>
  <c r="T107" i="1"/>
  <c r="T103" i="1" s="1"/>
  <c r="T102" i="1" s="1"/>
  <c r="AI107" i="1"/>
  <c r="AI103" i="1" s="1"/>
  <c r="AI102" i="1" s="1"/>
  <c r="AS107" i="1"/>
  <c r="AS103" i="1" s="1"/>
  <c r="AS102" i="1" s="1"/>
  <c r="AD107" i="1"/>
  <c r="AD103" i="1" s="1"/>
  <c r="AD102" i="1" s="1"/>
  <c r="G107" i="1"/>
  <c r="G103" i="1" s="1"/>
  <c r="G102" i="1" s="1"/>
  <c r="BC107" i="1"/>
  <c r="BC103" i="1" s="1"/>
  <c r="BC102" i="1" s="1"/>
  <c r="AX107" i="1"/>
  <c r="AX103" i="1" s="1"/>
  <c r="AX102" i="1" s="1"/>
  <c r="E111" i="1"/>
  <c r="E108" i="1" s="1"/>
  <c r="O107" i="1"/>
  <c r="O103" i="1" s="1"/>
  <c r="O102" i="1" s="1"/>
  <c r="J92" i="1"/>
  <c r="E92" i="1" s="1"/>
  <c r="E114" i="1"/>
  <c r="E113" i="1" s="1"/>
  <c r="E145" i="1"/>
  <c r="E144" i="1" s="1"/>
  <c r="E104" i="1"/>
  <c r="E77" i="1"/>
  <c r="E71" i="1" s="1"/>
  <c r="E36" i="1" s="1"/>
  <c r="I88" i="1"/>
  <c r="I87" i="1" s="1"/>
  <c r="F88" i="1"/>
  <c r="F87" i="1" s="1"/>
  <c r="G88" i="1"/>
  <c r="G87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8" i="1"/>
  <c r="J87" i="1" l="1"/>
  <c r="E88" i="1"/>
  <c r="E87" i="1" s="1"/>
  <c r="E107" i="1"/>
  <c r="E103" i="1" s="1"/>
  <c r="G29" i="1"/>
  <c r="I29" i="1"/>
  <c r="I11" i="1"/>
  <c r="G11" i="1"/>
  <c r="J33" i="1"/>
  <c r="H33" i="1"/>
  <c r="H32" i="1" s="1"/>
  <c r="H31" i="1" s="1"/>
  <c r="G10" i="1" l="1"/>
  <c r="I10" i="1"/>
  <c r="E102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<sst xmlns="http://schemas.openxmlformats.org/spreadsheetml/2006/main" count="706" uniqueCount="361">
  <si>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</si>
  <si>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</si>
  <si>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</si>
  <si>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</si>
  <si>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</si>
  <si>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</si>
  <si>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</si>
  <si>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</si>
  <si>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</si>
  <si>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</si>
  <si>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</si>
  <si>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</si>
  <si>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</si>
  <si>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</si>
  <si>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</si>
  <si>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</si>
  <si>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</si>
  <si>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</si>
  <si>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</si>
  <si>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</si>
  <si>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</si>
  <si>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</si>
  <si>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</si>
  <si>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</si>
  <si>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</si>
  <si>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</si>
  <si>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</si>
  <si>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</si>
  <si>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</si>
  <si>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</si>
  <si>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</si>
  <si>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</si>
  <si>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</si>
  <si>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</si>
  <si>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</si>
  <si>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</si>
  <si>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</si>
  <si>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</si>
  <si>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</si>
  <si>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</si>
  <si>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</si>
  <si>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</si>
  <si>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</si>
  <si>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</si>
  <si>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</si>
  <si>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</si>
  <si>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</si>
  <si>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</si>
  <si>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</si>
  <si>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</si>
  <si>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</si>
  <si>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</si>
  <si>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</si>
  <si>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</si>
  <si>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</si>
  <si>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</si>
  <si>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</si>
  <si>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</si>
  <si>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</si>
  <si>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</si>
  <si>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</si>
  <si>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</si>
  <si>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</si>
  <si>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</si>
  <si>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</si>
  <si>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</si>
  <si>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</si>
  <si>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</si>
  <si>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</si>
  <si>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</si>
  <si>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</si>
  <si>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</si>
  <si>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</si>
  <si>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</si>
  <si>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</si>
  <si>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</si>
  <si>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</si>
  <si>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</si>
  <si>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</si>
  <si>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</si>
  <si>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</si>
  <si>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</si>
  <si>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</si>
  <si>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</si>
  <si>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</si>
  <si>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</si>
  <si>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</si>
  <si>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</si>
  <si>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</si>
  <si>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</si>
  <si>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</si>
  <si>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</si>
  <si>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</si>
  <si>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</si>
  <si>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</si>
  <si>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</si>
  <si>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</si>
  <si>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</si>
  <si>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</si>
  <si>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</si>
  <si>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</si>
  <si>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</si>
  <si>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</si>
  <si>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</si>
  <si>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</si>
  <si>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</si>
  <si>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</si>
  <si>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</si>
  <si>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</si>
  <si>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</si>
  <si>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</si>
  <si>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</si>
  <si>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</si>
  <si>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</si>
  <si>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</si>
  <si>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</si>
  <si>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</si>
  <si>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</si>
  <si>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</si>
  <si>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</si>
  <si>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</si>
  <si>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</si>
  <si>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</si>
  <si>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</si>
  <si>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</si>
  <si>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</si>
  <si>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</si>
  <si>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</si>
  <si>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</si>
  <si>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</si>
  <si>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</si>
  <si>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</si>
  <si>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</si>
  <si>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</si>
  <si>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</si>
  <si>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</si>
  <si>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</si>
  <si>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</si>
  <si>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</si>
  <si>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</si>
  <si>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</si>
  <si>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</si>
  <si>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</si>
  <si>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</si>
  <si>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</si>
  <si>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</si>
  <si>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</si>
  <si>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</si>
  <si>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</si>
  <si>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</si>
  <si>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</si>
  <si>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</si>
  <si>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</si>
  <si>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</si>
  <si>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</si>
  <si>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</si>
  <si>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</si>
  <si>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</si>
  <si>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</si>
  <si>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</si>
  <si>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</si>
  <si>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</si>
  <si>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</si>
  <si>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</si>
  <si>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</si>
  <si>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</si>
  <si>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</si>
  <si>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</si>
  <si>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</si>
  <si>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</si>
  <si>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</si>
  <si>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</si>
  <si>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</si>
  <si>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</si>
  <si>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</si>
  <si>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</si>
  <si>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</si>
  <si>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</si>
  <si>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</si>
  <si>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</si>
  <si>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</si>
  <si>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</si>
  <si>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</si>
  <si>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</si>
  <si>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</si>
  <si>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</si>
  <si>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</si>
  <si>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</si>
  <si>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</si>
  <si>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</si>
  <si>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</si>
  <si>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</si>
  <si>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</si>
  <si>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</si>
  <si>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</si>
  <si>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</si>
  <si>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</si>
  <si>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</si>
  <si>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</si>
  <si>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</si>
  <si>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</si>
  <si>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</si>
  <si>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</si>
  <si>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</si>
  <si>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</si>
  <si>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</si>
  <si>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</si>
  <si>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</si>
  <si>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</si>
  <si>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</si>
  <si>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</si>
  <si>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</si>
  <si>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</si>
  <si>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</si>
  <si>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</si>
  <si>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</si>
  <si>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</si>
  <si>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</si>
  <si>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</si>
  <si>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</si>
  <si>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</si>
  <si>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</si>
  <si>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</si>
  <si>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</si>
  <si>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</si>
  <si>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</si>
  <si>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</si>
  <si>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</si>
  <si>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</si>
  <si>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</si>
  <si>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</si>
  <si>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</si>
  <si>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</si>
  <si>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</si>
  <si>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</si>
  <si>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</si>
  <si>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</si>
  <si>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</si>
  <si>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</si>
  <si>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</si>
  <si>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</si>
  <si>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</si>
  <si>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</si>
  <si>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</si>
  <si>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</si>
  <si>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</si>
  <si>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</si>
  <si>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</si>
  <si>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</si>
  <si>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</si>
  <si>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</si>
  <si>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</si>
  <si>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</si>
  <si>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</si>
  <si>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</si>
  <si>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</si>
  <si>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</si>
  <si>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</si>
  <si>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</si>
  <si>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</si>
  <si>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</si>
  <si>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</si>
  <si>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</si>
  <si>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</si>
  <si>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</si>
  <si>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</si>
  <si>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</si>
  <si>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</si>
  <si>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</si>
  <si>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</si>
  <si>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</si>
  <si>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</si>
  <si>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</si>
  <si>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</si>
  <si>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</si>
  <si>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</si>
  <si>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</si>
  <si>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</si>
  <si>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</si>
  <si>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</si>
  <si>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</si>
  <si>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</si>
  <si>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</si>
  <si>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</si>
  <si>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</si>
  <si>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</si>
  <si>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</si>
  <si>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</si>
  <si>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</si>
  <si>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</si>
  <si>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</si>
  <si>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</si>
  <si>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</si>
  <si>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</si>
  <si>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</si>
  <si>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</si>
  <si>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</si>
  <si>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</si>
  <si>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</si>
  <si>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</si>
  <si>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</si>
  <si>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</si>
  <si>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</si>
  <si>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</si>
  <si>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</si>
  <si>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</si>
  <si>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</si>
  <si>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</si>
  <si>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</si>
  <si>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</si>
  <si>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</si>
  <si>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</si>
  <si>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</si>
  <si>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</si>
  <si>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</si>
  <si>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</si>
  <si>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</si>
  <si>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</si>
  <si>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</si>
  <si>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</si>
  <si>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</si>
  <si>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</si>
  <si>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</si>
  <si>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</si>
  <si>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</si>
  <si>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</si>
  <si>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</si>
  <si>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</si>
  <si>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</si>
  <si>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</si>
  <si>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</si>
  <si>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</si>
  <si>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</si>
  <si>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</si>
  <si>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</si>
  <si>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</si>
  <si>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</si>
  <si>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</si>
  <si>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</si>
  <si>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</si>
  <si>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</si>
  <si>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</si>
  <si>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</si>
  <si>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</si>
  <si>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</si>
  <si>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</si>
  <si>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</si>
  <si>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</si>
  <si>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</si>
  <si>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</si>
  <si>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</si>
  <si>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7.27</t>
  </si>
  <si>
    <t>Администрация Заполярного района, Администрация поселения НАО</t>
  </si>
  <si>
    <t>Сельское поселение "Канинский сельсовет"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</si>
  <si>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</si>
  <si>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</si>
  <si>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7.28</t>
  </si>
  <si>
    <t>7.29</t>
  </si>
  <si>
    <t>Поставка фронтального погрузчика-экскаватора в г. Нарьян-Мар для МО «Городское поселение «Рабочий посёлок Искателей</t>
  </si>
  <si>
    <t>7.30</t>
  </si>
  <si>
    <t>Администрация поселения НАО,                        МКУ ЗР "Северное"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</si>
</sst>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0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zoomScaleNormal="100" zoomScaleSheetLayoutView="100" workbookViewId="0">
      <selection activeCell="K22" sqref="K22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0" t="s">
        <v>53</v>
      </c>
      <c r="L1" s="80"/>
      <c r="M1" s="80"/>
      <c r="N1" s="80"/>
      <c r="O1" s="80"/>
    </row>
    <row r="2" spans="1:15" ht="27" customHeight="1" x14ac:dyDescent="0.25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5" ht="36.75" customHeight="1" x14ac:dyDescent="0.25">
      <c r="A3" s="82" t="s">
        <v>26</v>
      </c>
      <c r="B3" s="82" t="s">
        <v>27</v>
      </c>
      <c r="C3" s="82" t="s">
        <v>28</v>
      </c>
      <c r="D3" s="82" t="s">
        <v>29</v>
      </c>
      <c r="E3" s="82" t="s">
        <v>30</v>
      </c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53.25" customHeight="1" x14ac:dyDescent="0.25">
      <c r="A4" s="82"/>
      <c r="B4" s="82"/>
      <c r="C4" s="82"/>
      <c r="D4" s="82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291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3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84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3" t="s">
        <v>150</v>
      </c>
      <c r="B8" s="68" t="s">
        <v>149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10.5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84"/>
      <c r="B9" s="68" t="s">
        <v>215</v>
      </c>
      <c r="C9" s="3" t="s">
        <v>216</v>
      </c>
      <c r="D9" s="3">
        <v>0</v>
      </c>
      <c r="E9" s="4">
        <v>0</v>
      </c>
      <c r="F9" s="4">
        <v>302</v>
      </c>
      <c r="G9" s="4">
        <v>233.3</v>
      </c>
      <c r="H9" s="4">
        <v>338.9</v>
      </c>
      <c r="I9" s="4">
        <v>297.60000000000002</v>
      </c>
      <c r="J9" s="4">
        <v>238</v>
      </c>
      <c r="K9" s="4">
        <v>238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3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f>17-2-1-1</f>
        <v>13</v>
      </c>
      <c r="I10" s="63">
        <f>2+1+1</f>
        <v>4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85"/>
      <c r="B11" s="68" t="s">
        <v>324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63">
        <v>3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85"/>
      <c r="B12" s="68" t="s">
        <v>307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84"/>
      <c r="B13" s="68" t="s">
        <v>219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ht="75" x14ac:dyDescent="0.25">
      <c r="A14" s="57" t="s">
        <v>209</v>
      </c>
      <c r="B14" s="68" t="s">
        <v>206</v>
      </c>
      <c r="C14" s="3" t="s">
        <v>207</v>
      </c>
      <c r="D14" s="4">
        <v>0</v>
      </c>
      <c r="E14" s="4">
        <v>0</v>
      </c>
      <c r="F14" s="15">
        <v>2</v>
      </c>
      <c r="G14" s="63">
        <f>3-1</f>
        <v>2</v>
      </c>
      <c r="H14" s="63">
        <f>1+1+1-1</f>
        <v>2</v>
      </c>
      <c r="I14" s="63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63">
        <v>1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77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63">
        <v>3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79"/>
      <c r="B17" s="10" t="s">
        <v>308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63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77" t="s">
        <v>292</v>
      </c>
      <c r="B19" s="10" t="s">
        <v>293</v>
      </c>
      <c r="C19" s="7" t="s">
        <v>294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63">
        <v>1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78"/>
      <c r="B20" s="10" t="s">
        <v>334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f>1-1</f>
        <v>0</v>
      </c>
      <c r="I20" s="63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79"/>
      <c r="B21" s="10" t="s">
        <v>342</v>
      </c>
      <c r="C21" s="7" t="s">
        <v>294</v>
      </c>
      <c r="D21" s="69">
        <v>0</v>
      </c>
      <c r="E21" s="69">
        <v>0</v>
      </c>
      <c r="F21" s="4">
        <v>0</v>
      </c>
      <c r="G21" s="63">
        <v>0</v>
      </c>
      <c r="H21" s="63">
        <f>1-1</f>
        <v>0</v>
      </c>
      <c r="I21" s="63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331</v>
      </c>
      <c r="B22" s="10" t="s">
        <v>332</v>
      </c>
      <c r="C22" s="7" t="s">
        <v>55</v>
      </c>
      <c r="D22" s="69">
        <v>0</v>
      </c>
      <c r="E22" s="69">
        <v>0</v>
      </c>
      <c r="F22" s="4">
        <v>0</v>
      </c>
      <c r="G22" s="63">
        <v>0</v>
      </c>
      <c r="H22" s="63">
        <v>100</v>
      </c>
      <c r="I22" s="63">
        <v>100</v>
      </c>
      <c r="J22" s="63">
        <v>100</v>
      </c>
      <c r="K22" s="63">
        <v>100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70" t="s">
        <v>325</v>
      </c>
      <c r="B23" s="73" t="s">
        <v>322</v>
      </c>
      <c r="C23" s="72" t="s">
        <v>323</v>
      </c>
      <c r="D23" s="69">
        <v>0</v>
      </c>
      <c r="E23" s="69">
        <v>0</v>
      </c>
      <c r="F23" s="4">
        <v>0</v>
      </c>
      <c r="G23" s="71">
        <f>307/1000</f>
        <v>0.307</v>
      </c>
      <c r="H23" s="4" t="s">
        <v>335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56"/>
  <sheetViews>
    <sheetView tabSelected="1" view="pageBreakPreview" zoomScale="60" zoomScaleNormal="70" workbookViewId="0">
      <pane xSplit="4" ySplit="9" topLeftCell="I70" activePane="bottomRight" state="frozen"/>
      <selection pane="topRight" activeCell="E1" sqref="E1"/>
      <selection pane="bottomLeft" activeCell="A10" sqref="A10"/>
      <selection pane="bottomRight" activeCell="O74" sqref="O74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5.42578125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5.85546875" style="18" customWidth="1"/>
    <col min="39" max="39" width="15.7109375" style="22" customWidth="1"/>
    <col min="40" max="40" width="14" style="20" customWidth="1" collapsed="1"/>
    <col min="41" max="41" width="15" style="18" hidden="1" customWidth="1" outlineLevel="1"/>
    <col min="42" max="42" width="15" style="18" customWidth="1"/>
    <col min="43" max="43" width="14.855468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87" t="s">
        <v>54</v>
      </c>
      <c r="BK1" s="87"/>
      <c r="BL1" s="87"/>
    </row>
    <row r="2" spans="1:67" ht="25.5" customHeight="1" x14ac:dyDescent="0.25">
      <c r="BJ2" s="87"/>
      <c r="BK2" s="87"/>
      <c r="BL2" s="87"/>
    </row>
    <row r="3" spans="1:67" ht="30.75" customHeight="1" x14ac:dyDescent="0.25">
      <c r="A3" s="92" t="s">
        <v>37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18"/>
      <c r="AR3" s="18"/>
      <c r="AS3" s="18"/>
      <c r="AW3" s="18"/>
      <c r="AX3" s="18"/>
      <c r="BB3" s="18"/>
      <c r="BC3" s="18"/>
      <c r="BG3" s="18"/>
      <c r="BH3" s="18"/>
      <c r="BJ3" s="87"/>
      <c r="BK3" s="87"/>
      <c r="BL3" s="87"/>
      <c r="BM3" s="23"/>
      <c r="BN3" s="23"/>
      <c r="BO3" s="23"/>
    </row>
    <row r="4" spans="1:67" x14ac:dyDescent="0.25">
      <c r="E4" s="24"/>
    </row>
    <row r="5" spans="1:67" x14ac:dyDescent="0.25">
      <c r="A5" s="93" t="s">
        <v>0</v>
      </c>
      <c r="B5" s="86" t="s">
        <v>1</v>
      </c>
      <c r="C5" s="86" t="s">
        <v>2</v>
      </c>
      <c r="D5" s="86" t="s">
        <v>3</v>
      </c>
      <c r="E5" s="91" t="s">
        <v>4</v>
      </c>
      <c r="F5" s="91"/>
      <c r="G5" s="91"/>
      <c r="H5" s="91"/>
      <c r="I5" s="91"/>
      <c r="J5" s="91" t="s">
        <v>5</v>
      </c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93"/>
      <c r="B6" s="86"/>
      <c r="C6" s="86"/>
      <c r="D6" s="86"/>
      <c r="E6" s="91"/>
      <c r="F6" s="91"/>
      <c r="G6" s="91"/>
      <c r="H6" s="91"/>
      <c r="I6" s="91"/>
      <c r="J6" s="91" t="s">
        <v>6</v>
      </c>
      <c r="K6" s="91"/>
      <c r="L6" s="91"/>
      <c r="M6" s="91"/>
      <c r="N6" s="91"/>
      <c r="O6" s="91" t="s">
        <v>7</v>
      </c>
      <c r="P6" s="91"/>
      <c r="Q6" s="91"/>
      <c r="R6" s="91"/>
      <c r="S6" s="91"/>
      <c r="T6" s="91" t="s">
        <v>8</v>
      </c>
      <c r="U6" s="91"/>
      <c r="V6" s="91"/>
      <c r="W6" s="91"/>
      <c r="X6" s="91"/>
      <c r="Y6" s="91" t="s">
        <v>9</v>
      </c>
      <c r="Z6" s="91"/>
      <c r="AA6" s="91"/>
      <c r="AB6" s="91"/>
      <c r="AC6" s="91"/>
      <c r="AD6" s="91" t="s">
        <v>10</v>
      </c>
      <c r="AE6" s="91"/>
      <c r="AF6" s="91"/>
      <c r="AG6" s="91"/>
      <c r="AH6" s="91"/>
      <c r="AI6" s="91" t="s">
        <v>11</v>
      </c>
      <c r="AJ6" s="91"/>
      <c r="AK6" s="91"/>
      <c r="AL6" s="91"/>
      <c r="AM6" s="91"/>
      <c r="AN6" s="91" t="s">
        <v>12</v>
      </c>
      <c r="AO6" s="91"/>
      <c r="AP6" s="91"/>
      <c r="AQ6" s="91"/>
      <c r="AR6" s="91"/>
      <c r="AS6" s="91" t="s">
        <v>13</v>
      </c>
      <c r="AT6" s="91"/>
      <c r="AU6" s="91"/>
      <c r="AV6" s="91"/>
      <c r="AW6" s="91"/>
      <c r="AX6" s="91" t="s">
        <v>14</v>
      </c>
      <c r="AY6" s="91"/>
      <c r="AZ6" s="91"/>
      <c r="BA6" s="91"/>
      <c r="BB6" s="91"/>
      <c r="BC6" s="91" t="s">
        <v>15</v>
      </c>
      <c r="BD6" s="91"/>
      <c r="BE6" s="91"/>
      <c r="BF6" s="91"/>
      <c r="BG6" s="91"/>
      <c r="BH6" s="91" t="s">
        <v>16</v>
      </c>
      <c r="BI6" s="91"/>
      <c r="BJ6" s="91"/>
      <c r="BK6" s="91"/>
      <c r="BL6" s="91"/>
    </row>
    <row r="7" spans="1:67" x14ac:dyDescent="0.25">
      <c r="A7" s="93"/>
      <c r="B7" s="86"/>
      <c r="C7" s="86"/>
      <c r="D7" s="86"/>
      <c r="E7" s="89" t="s">
        <v>17</v>
      </c>
      <c r="F7" s="90" t="s">
        <v>18</v>
      </c>
      <c r="G7" s="90"/>
      <c r="H7" s="90"/>
      <c r="I7" s="90"/>
      <c r="J7" s="89" t="s">
        <v>17</v>
      </c>
      <c r="K7" s="90" t="s">
        <v>18</v>
      </c>
      <c r="L7" s="90"/>
      <c r="M7" s="90"/>
      <c r="N7" s="90"/>
      <c r="O7" s="89" t="s">
        <v>17</v>
      </c>
      <c r="P7" s="90" t="s">
        <v>18</v>
      </c>
      <c r="Q7" s="90"/>
      <c r="R7" s="90"/>
      <c r="S7" s="90"/>
      <c r="T7" s="89" t="s">
        <v>17</v>
      </c>
      <c r="U7" s="90" t="s">
        <v>18</v>
      </c>
      <c r="V7" s="90"/>
      <c r="W7" s="90"/>
      <c r="X7" s="90"/>
      <c r="Y7" s="89" t="s">
        <v>17</v>
      </c>
      <c r="Z7" s="90" t="s">
        <v>18</v>
      </c>
      <c r="AA7" s="90"/>
      <c r="AB7" s="90"/>
      <c r="AC7" s="90"/>
      <c r="AD7" s="89" t="s">
        <v>17</v>
      </c>
      <c r="AE7" s="90" t="s">
        <v>18</v>
      </c>
      <c r="AF7" s="90"/>
      <c r="AG7" s="90"/>
      <c r="AH7" s="90"/>
      <c r="AI7" s="89" t="s">
        <v>17</v>
      </c>
      <c r="AJ7" s="90" t="s">
        <v>18</v>
      </c>
      <c r="AK7" s="90"/>
      <c r="AL7" s="90"/>
      <c r="AM7" s="90"/>
      <c r="AN7" s="89" t="s">
        <v>17</v>
      </c>
      <c r="AO7" s="90" t="s">
        <v>18</v>
      </c>
      <c r="AP7" s="90"/>
      <c r="AQ7" s="90"/>
      <c r="AR7" s="90"/>
      <c r="AS7" s="89" t="s">
        <v>17</v>
      </c>
      <c r="AT7" s="90" t="s">
        <v>18</v>
      </c>
      <c r="AU7" s="90"/>
      <c r="AV7" s="90"/>
      <c r="AW7" s="90"/>
      <c r="AX7" s="89" t="s">
        <v>17</v>
      </c>
      <c r="AY7" s="90" t="s">
        <v>18</v>
      </c>
      <c r="AZ7" s="90"/>
      <c r="BA7" s="90"/>
      <c r="BB7" s="90"/>
      <c r="BC7" s="89" t="s">
        <v>17</v>
      </c>
      <c r="BD7" s="90" t="s">
        <v>18</v>
      </c>
      <c r="BE7" s="90"/>
      <c r="BF7" s="90"/>
      <c r="BG7" s="90"/>
      <c r="BH7" s="89" t="s">
        <v>17</v>
      </c>
      <c r="BI7" s="90" t="s">
        <v>18</v>
      </c>
      <c r="BJ7" s="90"/>
      <c r="BK7" s="90"/>
      <c r="BL7" s="90"/>
    </row>
    <row r="8" spans="1:67" s="19" customFormat="1" ht="35.25" customHeight="1" x14ac:dyDescent="0.25">
      <c r="A8" s="93"/>
      <c r="B8" s="86"/>
      <c r="C8" s="86"/>
      <c r="D8" s="86"/>
      <c r="E8" s="89"/>
      <c r="F8" s="74" t="s">
        <v>19</v>
      </c>
      <c r="G8" s="74" t="s">
        <v>20</v>
      </c>
      <c r="H8" s="74" t="s">
        <v>21</v>
      </c>
      <c r="I8" s="74" t="s">
        <v>22</v>
      </c>
      <c r="J8" s="89"/>
      <c r="K8" s="74" t="s">
        <v>19</v>
      </c>
      <c r="L8" s="74" t="s">
        <v>20</v>
      </c>
      <c r="M8" s="74" t="s">
        <v>21</v>
      </c>
      <c r="N8" s="74" t="s">
        <v>22</v>
      </c>
      <c r="O8" s="89"/>
      <c r="P8" s="74" t="s">
        <v>19</v>
      </c>
      <c r="Q8" s="74" t="s">
        <v>20</v>
      </c>
      <c r="R8" s="74" t="s">
        <v>21</v>
      </c>
      <c r="S8" s="74" t="s">
        <v>22</v>
      </c>
      <c r="T8" s="89"/>
      <c r="U8" s="74" t="s">
        <v>19</v>
      </c>
      <c r="V8" s="74" t="s">
        <v>20</v>
      </c>
      <c r="W8" s="74" t="s">
        <v>21</v>
      </c>
      <c r="X8" s="74" t="s">
        <v>22</v>
      </c>
      <c r="Y8" s="89"/>
      <c r="Z8" s="74" t="s">
        <v>19</v>
      </c>
      <c r="AA8" s="74" t="s">
        <v>20</v>
      </c>
      <c r="AB8" s="74" t="s">
        <v>21</v>
      </c>
      <c r="AC8" s="74" t="s">
        <v>22</v>
      </c>
      <c r="AD8" s="89"/>
      <c r="AE8" s="74" t="s">
        <v>19</v>
      </c>
      <c r="AF8" s="74" t="s">
        <v>20</v>
      </c>
      <c r="AG8" s="74" t="s">
        <v>21</v>
      </c>
      <c r="AH8" s="74" t="s">
        <v>22</v>
      </c>
      <c r="AI8" s="89"/>
      <c r="AJ8" s="74" t="s">
        <v>19</v>
      </c>
      <c r="AK8" s="74" t="s">
        <v>20</v>
      </c>
      <c r="AL8" s="74" t="s">
        <v>21</v>
      </c>
      <c r="AM8" s="74" t="s">
        <v>22</v>
      </c>
      <c r="AN8" s="89"/>
      <c r="AO8" s="74" t="s">
        <v>19</v>
      </c>
      <c r="AP8" s="74" t="s">
        <v>20</v>
      </c>
      <c r="AQ8" s="74" t="s">
        <v>21</v>
      </c>
      <c r="AR8" s="74" t="s">
        <v>22</v>
      </c>
      <c r="AS8" s="89"/>
      <c r="AT8" s="74" t="s">
        <v>19</v>
      </c>
      <c r="AU8" s="74" t="s">
        <v>20</v>
      </c>
      <c r="AV8" s="74" t="s">
        <v>21</v>
      </c>
      <c r="AW8" s="74" t="s">
        <v>22</v>
      </c>
      <c r="AX8" s="89"/>
      <c r="AY8" s="74" t="s">
        <v>19</v>
      </c>
      <c r="AZ8" s="74" t="s">
        <v>20</v>
      </c>
      <c r="BA8" s="74" t="s">
        <v>21</v>
      </c>
      <c r="BB8" s="74" t="s">
        <v>22</v>
      </c>
      <c r="BC8" s="89"/>
      <c r="BD8" s="74" t="s">
        <v>19</v>
      </c>
      <c r="BE8" s="74" t="s">
        <v>20</v>
      </c>
      <c r="BF8" s="74" t="s">
        <v>21</v>
      </c>
      <c r="BG8" s="74" t="s">
        <v>22</v>
      </c>
      <c r="BH8" s="89"/>
      <c r="BI8" s="74" t="s">
        <v>19</v>
      </c>
      <c r="BJ8" s="74" t="s">
        <v>20</v>
      </c>
      <c r="BK8" s="74" t="s">
        <v>21</v>
      </c>
      <c r="BL8" s="74" t="s">
        <v>22</v>
      </c>
    </row>
    <row r="9" spans="1:67" s="19" customFormat="1" x14ac:dyDescent="0.25">
      <c r="A9" s="75">
        <v>1</v>
      </c>
      <c r="B9" s="74">
        <v>2</v>
      </c>
      <c r="C9" s="74">
        <v>3</v>
      </c>
      <c r="D9" s="74">
        <v>4</v>
      </c>
      <c r="E9" s="74">
        <v>5</v>
      </c>
      <c r="F9" s="75">
        <v>6</v>
      </c>
      <c r="G9" s="74">
        <v>6</v>
      </c>
      <c r="H9" s="74">
        <v>7</v>
      </c>
      <c r="I9" s="74">
        <v>8</v>
      </c>
      <c r="J9" s="74">
        <v>9</v>
      </c>
      <c r="K9" s="75">
        <v>11</v>
      </c>
      <c r="L9" s="74">
        <v>10</v>
      </c>
      <c r="M9" s="74">
        <v>11</v>
      </c>
      <c r="N9" s="74">
        <v>12</v>
      </c>
      <c r="O9" s="74">
        <v>13</v>
      </c>
      <c r="P9" s="75">
        <v>16</v>
      </c>
      <c r="Q9" s="74">
        <v>14</v>
      </c>
      <c r="R9" s="74">
        <v>15</v>
      </c>
      <c r="S9" s="74">
        <v>16</v>
      </c>
      <c r="T9" s="74">
        <v>17</v>
      </c>
      <c r="U9" s="75">
        <v>21</v>
      </c>
      <c r="V9" s="74">
        <v>18</v>
      </c>
      <c r="W9" s="74">
        <v>19</v>
      </c>
      <c r="X9" s="74">
        <v>20</v>
      </c>
      <c r="Y9" s="74">
        <v>21</v>
      </c>
      <c r="Z9" s="75">
        <v>26</v>
      </c>
      <c r="AA9" s="74">
        <v>22</v>
      </c>
      <c r="AB9" s="74">
        <v>23</v>
      </c>
      <c r="AC9" s="74">
        <v>24</v>
      </c>
      <c r="AD9" s="74">
        <v>25</v>
      </c>
      <c r="AE9" s="75">
        <v>31</v>
      </c>
      <c r="AF9" s="74">
        <v>26</v>
      </c>
      <c r="AG9" s="74">
        <v>27</v>
      </c>
      <c r="AH9" s="74">
        <v>28</v>
      </c>
      <c r="AI9" s="74">
        <v>29</v>
      </c>
      <c r="AJ9" s="75">
        <v>36</v>
      </c>
      <c r="AK9" s="74">
        <v>30</v>
      </c>
      <c r="AL9" s="74">
        <v>31</v>
      </c>
      <c r="AM9" s="74">
        <v>32</v>
      </c>
      <c r="AN9" s="74">
        <v>33</v>
      </c>
      <c r="AO9" s="75">
        <v>41</v>
      </c>
      <c r="AP9" s="74">
        <v>34</v>
      </c>
      <c r="AQ9" s="74">
        <v>35</v>
      </c>
      <c r="AR9" s="74">
        <v>36</v>
      </c>
      <c r="AS9" s="74">
        <v>37</v>
      </c>
      <c r="AT9" s="75">
        <v>46</v>
      </c>
      <c r="AU9" s="74">
        <v>38</v>
      </c>
      <c r="AV9" s="74">
        <v>39</v>
      </c>
      <c r="AW9" s="74">
        <v>40</v>
      </c>
      <c r="AX9" s="74">
        <v>41</v>
      </c>
      <c r="AY9" s="75">
        <v>51</v>
      </c>
      <c r="AZ9" s="74">
        <v>42</v>
      </c>
      <c r="BA9" s="74">
        <v>43</v>
      </c>
      <c r="BB9" s="74">
        <v>44</v>
      </c>
      <c r="BC9" s="74">
        <v>45</v>
      </c>
      <c r="BD9" s="75">
        <v>56</v>
      </c>
      <c r="BE9" s="74">
        <v>46</v>
      </c>
      <c r="BF9" s="74">
        <v>47</v>
      </c>
      <c r="BG9" s="74">
        <v>48</v>
      </c>
      <c r="BH9" s="74">
        <v>49</v>
      </c>
      <c r="BI9" s="75">
        <v>61</v>
      </c>
      <c r="BJ9" s="74">
        <v>50</v>
      </c>
      <c r="BK9" s="74">
        <v>51</v>
      </c>
      <c r="BL9" s="74">
        <v>52</v>
      </c>
    </row>
    <row r="10" spans="1:67" s="27" customFormat="1" x14ac:dyDescent="0.25">
      <c r="A10" s="75"/>
      <c r="B10" s="86" t="s">
        <v>36</v>
      </c>
      <c r="C10" s="86"/>
      <c r="D10" s="86"/>
      <c r="E10" s="26">
        <f t="shared" ref="E10:AJ10" si="0">E11+E29+E31+E36+E87+E102+E113+E144+E147+E149+E155</f>
        <v>1327999.2999999998</v>
      </c>
      <c r="F10" s="26">
        <f t="shared" si="0"/>
        <v>0</v>
      </c>
      <c r="G10" s="26">
        <f t="shared" si="0"/>
        <v>142186.39999999997</v>
      </c>
      <c r="H10" s="26">
        <f t="shared" si="0"/>
        <v>1184876</v>
      </c>
      <c r="I10" s="26">
        <f t="shared" si="0"/>
        <v>936.90000000000009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207945.80000000002</v>
      </c>
      <c r="Z10" s="26">
        <f t="shared" si="0"/>
        <v>0</v>
      </c>
      <c r="AA10" s="26">
        <f t="shared" si="0"/>
        <v>47054.899999999994</v>
      </c>
      <c r="AB10" s="26">
        <f t="shared" si="0"/>
        <v>160890.9</v>
      </c>
      <c r="AC10" s="26">
        <f t="shared" si="0"/>
        <v>0</v>
      </c>
      <c r="AD10" s="26">
        <f t="shared" si="0"/>
        <v>375445</v>
      </c>
      <c r="AE10" s="26">
        <f t="shared" si="0"/>
        <v>0</v>
      </c>
      <c r="AF10" s="26">
        <f t="shared" si="0"/>
        <v>6806.4</v>
      </c>
      <c r="AG10" s="26">
        <f t="shared" si="0"/>
        <v>368419</v>
      </c>
      <c r="AH10" s="26">
        <f t="shared" si="0"/>
        <v>219.60000000000002</v>
      </c>
      <c r="AI10" s="26">
        <f t="shared" si="0"/>
        <v>129796.5</v>
      </c>
      <c r="AJ10" s="26">
        <f t="shared" si="0"/>
        <v>0</v>
      </c>
      <c r="AK10" s="26">
        <f t="shared" ref="AK10:BL10" si="1">AK11+AK29+AK31+AK36+AK87+AK102+AK113+AK144+AK147+AK149+AK155</f>
        <v>0</v>
      </c>
      <c r="AL10" s="26">
        <f t="shared" si="1"/>
        <v>129796.5</v>
      </c>
      <c r="AM10" s="26">
        <f t="shared" si="1"/>
        <v>0</v>
      </c>
      <c r="AN10" s="26">
        <f t="shared" si="1"/>
        <v>132407.70000000001</v>
      </c>
      <c r="AO10" s="26">
        <f t="shared" si="1"/>
        <v>0</v>
      </c>
      <c r="AP10" s="26">
        <f t="shared" si="1"/>
        <v>0</v>
      </c>
      <c r="AQ10" s="26">
        <f t="shared" si="1"/>
        <v>132407.70000000001</v>
      </c>
      <c r="AR10" s="26">
        <f t="shared" si="1"/>
        <v>0</v>
      </c>
      <c r="AS10" s="26">
        <f t="shared" si="1"/>
        <v>4001.3999999999996</v>
      </c>
      <c r="AT10" s="26">
        <f t="shared" si="1"/>
        <v>0</v>
      </c>
      <c r="AU10" s="26">
        <f t="shared" si="1"/>
        <v>0</v>
      </c>
      <c r="AV10" s="26">
        <f t="shared" si="1"/>
        <v>4001.3999999999996</v>
      </c>
      <c r="AW10" s="26">
        <f t="shared" si="1"/>
        <v>0</v>
      </c>
      <c r="AX10" s="26">
        <f t="shared" si="1"/>
        <v>4001.3999999999996</v>
      </c>
      <c r="AY10" s="26">
        <f t="shared" si="1"/>
        <v>0</v>
      </c>
      <c r="AZ10" s="26">
        <f t="shared" si="1"/>
        <v>0</v>
      </c>
      <c r="BA10" s="26">
        <f t="shared" si="1"/>
        <v>4001.3999999999996</v>
      </c>
      <c r="BB10" s="26">
        <f t="shared" si="1"/>
        <v>0</v>
      </c>
      <c r="BC10" s="26">
        <f t="shared" si="1"/>
        <v>4001.3999999999996</v>
      </c>
      <c r="BD10" s="26">
        <f t="shared" si="1"/>
        <v>0</v>
      </c>
      <c r="BE10" s="26">
        <f t="shared" si="1"/>
        <v>0</v>
      </c>
      <c r="BF10" s="26">
        <f t="shared" si="1"/>
        <v>4001.3999999999996</v>
      </c>
      <c r="BG10" s="26">
        <f t="shared" si="1"/>
        <v>0</v>
      </c>
      <c r="BH10" s="26">
        <f t="shared" si="1"/>
        <v>4001.3999999999996</v>
      </c>
      <c r="BI10" s="26">
        <f t="shared" si="1"/>
        <v>0</v>
      </c>
      <c r="BJ10" s="26">
        <f t="shared" si="1"/>
        <v>0</v>
      </c>
      <c r="BK10" s="26">
        <f t="shared" si="1"/>
        <v>4001.3999999999996</v>
      </c>
      <c r="BL10" s="26">
        <f t="shared" si="1"/>
        <v>0</v>
      </c>
    </row>
    <row r="11" spans="1:67" s="27" customFormat="1" ht="87.75" customHeight="1" x14ac:dyDescent="0.25">
      <c r="A11" s="75" t="s">
        <v>23</v>
      </c>
      <c r="B11" s="88" t="s">
        <v>196</v>
      </c>
      <c r="C11" s="88"/>
      <c r="D11" s="88"/>
      <c r="E11" s="26">
        <f>SUM(E12:E28)</f>
        <v>39204.799999999996</v>
      </c>
      <c r="F11" s="26">
        <f t="shared" ref="F11" si="2">SUM(F12:F28)</f>
        <v>0</v>
      </c>
      <c r="G11" s="26">
        <f>SUM(G12:G28)</f>
        <v>0</v>
      </c>
      <c r="H11" s="26">
        <f>SUM(H12:H28)</f>
        <v>39204.799999999996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2882.8</v>
      </c>
      <c r="Z11" s="26">
        <f>SUM(Z12:Z14)</f>
        <v>0</v>
      </c>
      <c r="AA11" s="26"/>
      <c r="AB11" s="26">
        <f t="shared" ref="AB11" si="5">SUM(AB12:AB28)</f>
        <v>2882.8</v>
      </c>
      <c r="AC11" s="26"/>
      <c r="AD11" s="26">
        <f t="shared" ref="AD11" si="6">SUM(AD12:AD28)</f>
        <v>3699.5</v>
      </c>
      <c r="AE11" s="26">
        <f>SUM(AE12:AE14)</f>
        <v>0</v>
      </c>
      <c r="AF11" s="26"/>
      <c r="AG11" s="26">
        <f t="shared" ref="AG11" si="7">SUM(AG12:AG28)</f>
        <v>3699.5</v>
      </c>
      <c r="AH11" s="26"/>
      <c r="AI11" s="26">
        <f t="shared" ref="AI11" si="8">SUM(AI12:AI28)</f>
        <v>3847.6000000000004</v>
      </c>
      <c r="AJ11" s="26">
        <f>SUM(AJ12:AJ14)</f>
        <v>0</v>
      </c>
      <c r="AK11" s="26"/>
      <c r="AL11" s="26">
        <f t="shared" ref="AL11" si="9">SUM(AL12:AL28)</f>
        <v>3847.6000000000004</v>
      </c>
      <c r="AM11" s="26"/>
      <c r="AN11" s="26">
        <f t="shared" ref="AN11" si="10">SUM(AN12:AN28)</f>
        <v>4001.3999999999996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4001.3999999999996</v>
      </c>
      <c r="AR11" s="26">
        <f t="shared" si="11"/>
        <v>0</v>
      </c>
      <c r="AS11" s="26">
        <f t="shared" ref="AS11" si="13">SUM(AS12:AS28)</f>
        <v>4001.3999999999996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4001.3999999999996</v>
      </c>
      <c r="AW11" s="26">
        <f t="shared" si="11"/>
        <v>0</v>
      </c>
      <c r="AX11" s="26">
        <f t="shared" ref="AX11" si="15">SUM(AX12:AX28)</f>
        <v>4001.3999999999996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4001.3999999999996</v>
      </c>
      <c r="BB11" s="26">
        <f t="shared" si="11"/>
        <v>0</v>
      </c>
      <c r="BC11" s="26">
        <f t="shared" ref="BC11" si="17">SUM(BC12:BC28)</f>
        <v>4001.3999999999996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4001.3999999999996</v>
      </c>
      <c r="BG11" s="26">
        <f t="shared" si="11"/>
        <v>0</v>
      </c>
      <c r="BH11" s="26">
        <f t="shared" ref="BH11" si="19">SUM(BH12:BH28)</f>
        <v>4001.3999999999996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4001.3999999999996</v>
      </c>
      <c r="BL11" s="26">
        <f t="shared" si="11"/>
        <v>0</v>
      </c>
    </row>
    <row r="12" spans="1:67" ht="33" x14ac:dyDescent="0.25">
      <c r="A12" s="28" t="s">
        <v>32</v>
      </c>
      <c r="B12" s="76" t="s">
        <v>230</v>
      </c>
      <c r="C12" s="30" t="s">
        <v>24</v>
      </c>
      <c r="D12" s="30" t="s">
        <v>38</v>
      </c>
      <c r="E12" s="31">
        <f>J12+O12+T12+Y12+AD12+AI12+AN12+AS12+AX12+BC12+BH12</f>
        <v>464.20000000000016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464.20000000000016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44.9</v>
      </c>
      <c r="AE12" s="33">
        <v>0</v>
      </c>
      <c r="AF12" s="33">
        <v>0</v>
      </c>
      <c r="AG12" s="35">
        <v>44.9</v>
      </c>
      <c r="AH12" s="33">
        <v>0</v>
      </c>
      <c r="AI12" s="32">
        <f>AL12</f>
        <v>46.7</v>
      </c>
      <c r="AJ12" s="33">
        <v>0</v>
      </c>
      <c r="AK12" s="33">
        <v>0</v>
      </c>
      <c r="AL12" s="35">
        <v>46.7</v>
      </c>
      <c r="AM12" s="33">
        <v>0</v>
      </c>
      <c r="AN12" s="32">
        <f>AQ12</f>
        <v>48.6</v>
      </c>
      <c r="AO12" s="33">
        <v>0</v>
      </c>
      <c r="AP12" s="33">
        <v>0</v>
      </c>
      <c r="AQ12" s="35">
        <v>48.6</v>
      </c>
      <c r="AR12" s="33">
        <v>0</v>
      </c>
      <c r="AS12" s="32">
        <f>AV12</f>
        <v>48.6</v>
      </c>
      <c r="AT12" s="33">
        <v>0</v>
      </c>
      <c r="AU12" s="33">
        <v>0</v>
      </c>
      <c r="AV12" s="35">
        <v>48.6</v>
      </c>
      <c r="AW12" s="33">
        <v>0</v>
      </c>
      <c r="AX12" s="32">
        <f>BA12</f>
        <v>48.6</v>
      </c>
      <c r="AY12" s="33">
        <v>0</v>
      </c>
      <c r="AZ12" s="33">
        <v>0</v>
      </c>
      <c r="BA12" s="35">
        <v>48.6</v>
      </c>
      <c r="BB12" s="33">
        <v>0</v>
      </c>
      <c r="BC12" s="32">
        <f>BF12</f>
        <v>48.6</v>
      </c>
      <c r="BD12" s="33">
        <v>0</v>
      </c>
      <c r="BE12" s="33">
        <v>0</v>
      </c>
      <c r="BF12" s="35">
        <v>48.6</v>
      </c>
      <c r="BG12" s="33">
        <v>0</v>
      </c>
      <c r="BH12" s="32">
        <f>BK12</f>
        <v>48.6</v>
      </c>
      <c r="BI12" s="33">
        <v>0</v>
      </c>
      <c r="BJ12" s="33">
        <v>0</v>
      </c>
      <c r="BK12" s="35">
        <v>48.6</v>
      </c>
      <c r="BL12" s="33">
        <v>0</v>
      </c>
    </row>
    <row r="13" spans="1:67" ht="33" x14ac:dyDescent="0.25">
      <c r="A13" s="28" t="s">
        <v>34</v>
      </c>
      <c r="B13" s="64" t="s">
        <v>231</v>
      </c>
      <c r="C13" s="30" t="s">
        <v>24</v>
      </c>
      <c r="D13" s="30" t="s">
        <v>38</v>
      </c>
      <c r="E13" s="31">
        <f t="shared" ref="E13:E28" si="22">J13+O13+T13+Y13+AD13+AI13+AN13+AS13+AX13+BC13+BH13</f>
        <v>2690.3000000000006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2690.3000000000006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238.8</v>
      </c>
      <c r="AE13" s="33">
        <v>0</v>
      </c>
      <c r="AF13" s="33">
        <v>0</v>
      </c>
      <c r="AG13" s="35">
        <v>238.8</v>
      </c>
      <c r="AH13" s="33">
        <v>0</v>
      </c>
      <c r="AI13" s="32">
        <f t="shared" ref="AI13:AI28" si="32">AL13</f>
        <v>248.4</v>
      </c>
      <c r="AJ13" s="33">
        <v>0</v>
      </c>
      <c r="AK13" s="33">
        <v>0</v>
      </c>
      <c r="AL13" s="35">
        <v>248.4</v>
      </c>
      <c r="AM13" s="33">
        <v>0</v>
      </c>
      <c r="AN13" s="32">
        <f t="shared" ref="AN13:AN28" si="33">AQ13</f>
        <v>258.3</v>
      </c>
      <c r="AO13" s="33">
        <v>0</v>
      </c>
      <c r="AP13" s="33">
        <v>0</v>
      </c>
      <c r="AQ13" s="35">
        <v>258.3</v>
      </c>
      <c r="AR13" s="33">
        <v>0</v>
      </c>
      <c r="AS13" s="32">
        <f t="shared" ref="AS13:AS28" si="34">AV13</f>
        <v>258.3</v>
      </c>
      <c r="AT13" s="33">
        <v>0</v>
      </c>
      <c r="AU13" s="33">
        <v>0</v>
      </c>
      <c r="AV13" s="35">
        <v>258.3</v>
      </c>
      <c r="AW13" s="33">
        <v>0</v>
      </c>
      <c r="AX13" s="32">
        <f t="shared" ref="AX13:AX28" si="35">BA13</f>
        <v>258.3</v>
      </c>
      <c r="AY13" s="33">
        <v>0</v>
      </c>
      <c r="AZ13" s="33">
        <v>0</v>
      </c>
      <c r="BA13" s="35">
        <v>258.3</v>
      </c>
      <c r="BB13" s="33">
        <v>0</v>
      </c>
      <c r="BC13" s="32">
        <f t="shared" ref="BC13:BC28" si="36">BF13</f>
        <v>258.3</v>
      </c>
      <c r="BD13" s="33">
        <v>0</v>
      </c>
      <c r="BE13" s="33">
        <v>0</v>
      </c>
      <c r="BF13" s="35">
        <v>258.3</v>
      </c>
      <c r="BG13" s="33">
        <v>0</v>
      </c>
      <c r="BH13" s="32">
        <f t="shared" ref="BH13:BH28" si="37">BK13</f>
        <v>258.3</v>
      </c>
      <c r="BI13" s="33">
        <v>0</v>
      </c>
      <c r="BJ13" s="33">
        <v>0</v>
      </c>
      <c r="BK13" s="35">
        <v>258.3</v>
      </c>
      <c r="BL13" s="33">
        <v>0</v>
      </c>
    </row>
    <row r="14" spans="1:67" ht="33" x14ac:dyDescent="0.25">
      <c r="A14" s="28" t="s">
        <v>35</v>
      </c>
      <c r="B14" s="64" t="s">
        <v>240</v>
      </c>
      <c r="C14" s="30" t="s">
        <v>24</v>
      </c>
      <c r="D14" s="30" t="s">
        <v>38</v>
      </c>
      <c r="E14" s="31">
        <f t="shared" si="22"/>
        <v>4979.8999999999987</v>
      </c>
      <c r="F14" s="31">
        <f t="shared" si="23"/>
        <v>0</v>
      </c>
      <c r="G14" s="31">
        <f t="shared" si="24"/>
        <v>0</v>
      </c>
      <c r="H14" s="31">
        <f t="shared" si="25"/>
        <v>4979.8999999999987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446.7</v>
      </c>
      <c r="AE14" s="33">
        <v>0</v>
      </c>
      <c r="AF14" s="33">
        <v>0</v>
      </c>
      <c r="AG14" s="35">
        <v>446.7</v>
      </c>
      <c r="AH14" s="33">
        <v>0</v>
      </c>
      <c r="AI14" s="32">
        <f t="shared" si="32"/>
        <v>464.6</v>
      </c>
      <c r="AJ14" s="33">
        <v>0</v>
      </c>
      <c r="AK14" s="33">
        <v>0</v>
      </c>
      <c r="AL14" s="35">
        <v>464.6</v>
      </c>
      <c r="AM14" s="33">
        <v>0</v>
      </c>
      <c r="AN14" s="32">
        <f t="shared" si="33"/>
        <v>483.2</v>
      </c>
      <c r="AO14" s="33">
        <v>0</v>
      </c>
      <c r="AP14" s="33">
        <v>0</v>
      </c>
      <c r="AQ14" s="35">
        <v>483.2</v>
      </c>
      <c r="AR14" s="33">
        <v>0</v>
      </c>
      <c r="AS14" s="32">
        <f t="shared" si="34"/>
        <v>483.2</v>
      </c>
      <c r="AT14" s="33">
        <v>0</v>
      </c>
      <c r="AU14" s="33">
        <v>0</v>
      </c>
      <c r="AV14" s="35">
        <v>483.2</v>
      </c>
      <c r="AW14" s="33">
        <v>0</v>
      </c>
      <c r="AX14" s="32">
        <f t="shared" si="35"/>
        <v>483.2</v>
      </c>
      <c r="AY14" s="33">
        <v>0</v>
      </c>
      <c r="AZ14" s="33">
        <v>0</v>
      </c>
      <c r="BA14" s="35">
        <v>483.2</v>
      </c>
      <c r="BB14" s="33">
        <v>0</v>
      </c>
      <c r="BC14" s="32">
        <f t="shared" si="36"/>
        <v>483.2</v>
      </c>
      <c r="BD14" s="33">
        <v>0</v>
      </c>
      <c r="BE14" s="33">
        <v>0</v>
      </c>
      <c r="BF14" s="35">
        <v>483.2</v>
      </c>
      <c r="BG14" s="33">
        <v>0</v>
      </c>
      <c r="BH14" s="32">
        <f t="shared" si="37"/>
        <v>483.2</v>
      </c>
      <c r="BI14" s="33">
        <v>0</v>
      </c>
      <c r="BJ14" s="33">
        <v>0</v>
      </c>
      <c r="BK14" s="35">
        <v>483.2</v>
      </c>
      <c r="BL14" s="33">
        <v>0</v>
      </c>
    </row>
    <row r="15" spans="1:67" ht="33" x14ac:dyDescent="0.25">
      <c r="A15" s="28" t="s">
        <v>39</v>
      </c>
      <c r="B15" s="76" t="s">
        <v>232</v>
      </c>
      <c r="C15" s="30" t="s">
        <v>24</v>
      </c>
      <c r="D15" s="30" t="s">
        <v>38</v>
      </c>
      <c r="E15" s="31">
        <f t="shared" si="22"/>
        <v>1965.8000000000004</v>
      </c>
      <c r="F15" s="31">
        <f t="shared" si="23"/>
        <v>0</v>
      </c>
      <c r="G15" s="31">
        <f t="shared" si="24"/>
        <v>0</v>
      </c>
      <c r="H15" s="31">
        <f t="shared" si="25"/>
        <v>1965.8000000000004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185.3</v>
      </c>
      <c r="AE15" s="33">
        <v>0</v>
      </c>
      <c r="AF15" s="33">
        <v>0</v>
      </c>
      <c r="AG15" s="35">
        <v>185.3</v>
      </c>
      <c r="AH15" s="33">
        <v>0</v>
      </c>
      <c r="AI15" s="32">
        <f t="shared" si="32"/>
        <v>192.7</v>
      </c>
      <c r="AJ15" s="33">
        <v>0</v>
      </c>
      <c r="AK15" s="33">
        <v>0</v>
      </c>
      <c r="AL15" s="35">
        <v>192.7</v>
      </c>
      <c r="AM15" s="33">
        <v>0</v>
      </c>
      <c r="AN15" s="32">
        <f t="shared" si="33"/>
        <v>200.4</v>
      </c>
      <c r="AO15" s="33">
        <v>0</v>
      </c>
      <c r="AP15" s="33">
        <v>0</v>
      </c>
      <c r="AQ15" s="35">
        <v>200.4</v>
      </c>
      <c r="AR15" s="33">
        <v>0</v>
      </c>
      <c r="AS15" s="32">
        <f t="shared" si="34"/>
        <v>200.4</v>
      </c>
      <c r="AT15" s="33">
        <v>0</v>
      </c>
      <c r="AU15" s="33">
        <v>0</v>
      </c>
      <c r="AV15" s="35">
        <v>200.4</v>
      </c>
      <c r="AW15" s="33">
        <v>0</v>
      </c>
      <c r="AX15" s="32">
        <f t="shared" si="35"/>
        <v>200.4</v>
      </c>
      <c r="AY15" s="33">
        <v>0</v>
      </c>
      <c r="AZ15" s="33">
        <v>0</v>
      </c>
      <c r="BA15" s="35">
        <v>200.4</v>
      </c>
      <c r="BB15" s="33">
        <v>0</v>
      </c>
      <c r="BC15" s="32">
        <f t="shared" si="36"/>
        <v>200.4</v>
      </c>
      <c r="BD15" s="33">
        <v>0</v>
      </c>
      <c r="BE15" s="33">
        <v>0</v>
      </c>
      <c r="BF15" s="35">
        <v>200.4</v>
      </c>
      <c r="BG15" s="33">
        <v>0</v>
      </c>
      <c r="BH15" s="32">
        <f t="shared" si="37"/>
        <v>200.4</v>
      </c>
      <c r="BI15" s="33">
        <v>0</v>
      </c>
      <c r="BJ15" s="33">
        <v>0</v>
      </c>
      <c r="BK15" s="35">
        <v>200.4</v>
      </c>
      <c r="BL15" s="33">
        <v>0</v>
      </c>
    </row>
    <row r="16" spans="1:67" ht="33" x14ac:dyDescent="0.25">
      <c r="A16" s="28" t="s">
        <v>40</v>
      </c>
      <c r="B16" s="64" t="s">
        <v>241</v>
      </c>
      <c r="C16" s="30" t="s">
        <v>24</v>
      </c>
      <c r="D16" s="30" t="s">
        <v>38</v>
      </c>
      <c r="E16" s="31">
        <f t="shared" si="22"/>
        <v>1317.3000000000002</v>
      </c>
      <c r="F16" s="31">
        <f t="shared" si="23"/>
        <v>0</v>
      </c>
      <c r="G16" s="31">
        <f t="shared" si="24"/>
        <v>0</v>
      </c>
      <c r="H16" s="31">
        <f t="shared" si="25"/>
        <v>1317.3000000000002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53">
        <f t="shared" si="30"/>
        <v>0</v>
      </c>
      <c r="Z16" s="33">
        <v>0</v>
      </c>
      <c r="AA16" s="33">
        <v>0</v>
      </c>
      <c r="AB16" s="56">
        <f>134.4-134.4</f>
        <v>0</v>
      </c>
      <c r="AC16" s="33">
        <v>0</v>
      </c>
      <c r="AD16" s="32">
        <f t="shared" si="31"/>
        <v>141</v>
      </c>
      <c r="AE16" s="33">
        <v>0</v>
      </c>
      <c r="AF16" s="33">
        <v>0</v>
      </c>
      <c r="AG16" s="35">
        <v>141</v>
      </c>
      <c r="AH16" s="33">
        <v>0</v>
      </c>
      <c r="AI16" s="32">
        <f t="shared" si="32"/>
        <v>146.6</v>
      </c>
      <c r="AJ16" s="33">
        <v>0</v>
      </c>
      <c r="AK16" s="33">
        <v>0</v>
      </c>
      <c r="AL16" s="35">
        <v>146.6</v>
      </c>
      <c r="AM16" s="33">
        <v>0</v>
      </c>
      <c r="AN16" s="32">
        <f t="shared" si="33"/>
        <v>152.5</v>
      </c>
      <c r="AO16" s="33">
        <v>0</v>
      </c>
      <c r="AP16" s="33">
        <v>0</v>
      </c>
      <c r="AQ16" s="35">
        <v>152.5</v>
      </c>
      <c r="AR16" s="33">
        <v>0</v>
      </c>
      <c r="AS16" s="32">
        <f t="shared" si="34"/>
        <v>152.5</v>
      </c>
      <c r="AT16" s="33">
        <v>0</v>
      </c>
      <c r="AU16" s="33">
        <v>0</v>
      </c>
      <c r="AV16" s="35">
        <v>152.5</v>
      </c>
      <c r="AW16" s="33">
        <v>0</v>
      </c>
      <c r="AX16" s="32">
        <f t="shared" si="35"/>
        <v>152.5</v>
      </c>
      <c r="AY16" s="33">
        <v>0</v>
      </c>
      <c r="AZ16" s="33">
        <v>0</v>
      </c>
      <c r="BA16" s="35">
        <v>152.5</v>
      </c>
      <c r="BB16" s="33">
        <v>0</v>
      </c>
      <c r="BC16" s="32">
        <f t="shared" si="36"/>
        <v>152.5</v>
      </c>
      <c r="BD16" s="33">
        <v>0</v>
      </c>
      <c r="BE16" s="33">
        <v>0</v>
      </c>
      <c r="BF16" s="35">
        <v>152.5</v>
      </c>
      <c r="BG16" s="33">
        <v>0</v>
      </c>
      <c r="BH16" s="32">
        <f t="shared" si="37"/>
        <v>152.5</v>
      </c>
      <c r="BI16" s="33">
        <v>0</v>
      </c>
      <c r="BJ16" s="33">
        <v>0</v>
      </c>
      <c r="BK16" s="35">
        <v>152.5</v>
      </c>
      <c r="BL16" s="33">
        <v>0</v>
      </c>
    </row>
    <row r="17" spans="1:64" ht="33" x14ac:dyDescent="0.25">
      <c r="A17" s="28" t="s">
        <v>41</v>
      </c>
      <c r="B17" s="64" t="s">
        <v>242</v>
      </c>
      <c r="C17" s="30" t="s">
        <v>24</v>
      </c>
      <c r="D17" s="30" t="s">
        <v>38</v>
      </c>
      <c r="E17" s="31">
        <f t="shared" si="22"/>
        <v>1169</v>
      </c>
      <c r="F17" s="31">
        <f t="shared" si="23"/>
        <v>0</v>
      </c>
      <c r="G17" s="31">
        <f t="shared" si="24"/>
        <v>0</v>
      </c>
      <c r="H17" s="31">
        <f t="shared" si="25"/>
        <v>1169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105.6</v>
      </c>
      <c r="AE17" s="33">
        <v>0</v>
      </c>
      <c r="AF17" s="33">
        <v>0</v>
      </c>
      <c r="AG17" s="35">
        <v>105.6</v>
      </c>
      <c r="AH17" s="33">
        <v>0</v>
      </c>
      <c r="AI17" s="32">
        <f t="shared" si="32"/>
        <v>109.8</v>
      </c>
      <c r="AJ17" s="33">
        <v>0</v>
      </c>
      <c r="AK17" s="33">
        <v>0</v>
      </c>
      <c r="AL17" s="35">
        <v>109.8</v>
      </c>
      <c r="AM17" s="33">
        <v>0</v>
      </c>
      <c r="AN17" s="32">
        <f t="shared" si="33"/>
        <v>114.2</v>
      </c>
      <c r="AO17" s="33">
        <v>0</v>
      </c>
      <c r="AP17" s="33">
        <v>0</v>
      </c>
      <c r="AQ17" s="35">
        <v>114.2</v>
      </c>
      <c r="AR17" s="33">
        <v>0</v>
      </c>
      <c r="AS17" s="32">
        <f t="shared" si="34"/>
        <v>114.2</v>
      </c>
      <c r="AT17" s="33">
        <v>0</v>
      </c>
      <c r="AU17" s="33">
        <v>0</v>
      </c>
      <c r="AV17" s="35">
        <v>114.2</v>
      </c>
      <c r="AW17" s="33">
        <v>0</v>
      </c>
      <c r="AX17" s="32">
        <f t="shared" si="35"/>
        <v>114.2</v>
      </c>
      <c r="AY17" s="33">
        <v>0</v>
      </c>
      <c r="AZ17" s="33">
        <v>0</v>
      </c>
      <c r="BA17" s="35">
        <v>114.2</v>
      </c>
      <c r="BB17" s="33">
        <v>0</v>
      </c>
      <c r="BC17" s="32">
        <f t="shared" si="36"/>
        <v>114.2</v>
      </c>
      <c r="BD17" s="33">
        <v>0</v>
      </c>
      <c r="BE17" s="33">
        <v>0</v>
      </c>
      <c r="BF17" s="35">
        <v>114.2</v>
      </c>
      <c r="BG17" s="33">
        <v>0</v>
      </c>
      <c r="BH17" s="32">
        <f t="shared" si="37"/>
        <v>114.2</v>
      </c>
      <c r="BI17" s="33">
        <v>0</v>
      </c>
      <c r="BJ17" s="33">
        <v>0</v>
      </c>
      <c r="BK17" s="35">
        <v>114.2</v>
      </c>
      <c r="BL17" s="33">
        <v>0</v>
      </c>
    </row>
    <row r="18" spans="1:64" ht="33" x14ac:dyDescent="0.25">
      <c r="A18" s="28" t="s">
        <v>42</v>
      </c>
      <c r="B18" s="76" t="s">
        <v>233</v>
      </c>
      <c r="C18" s="30" t="s">
        <v>24</v>
      </c>
      <c r="D18" s="30" t="s">
        <v>38</v>
      </c>
      <c r="E18" s="31">
        <f t="shared" si="22"/>
        <v>2764.4999999999995</v>
      </c>
      <c r="F18" s="31">
        <f t="shared" si="23"/>
        <v>0</v>
      </c>
      <c r="G18" s="31">
        <f t="shared" si="24"/>
        <v>0</v>
      </c>
      <c r="H18" s="31">
        <f t="shared" si="25"/>
        <v>2764.4999999999995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245.6</v>
      </c>
      <c r="AE18" s="33">
        <v>0</v>
      </c>
      <c r="AF18" s="33">
        <v>0</v>
      </c>
      <c r="AG18" s="35">
        <v>245.6</v>
      </c>
      <c r="AH18" s="33">
        <v>0</v>
      </c>
      <c r="AI18" s="32">
        <f t="shared" si="32"/>
        <v>255.4</v>
      </c>
      <c r="AJ18" s="33">
        <v>0</v>
      </c>
      <c r="AK18" s="33">
        <v>0</v>
      </c>
      <c r="AL18" s="35">
        <v>255.4</v>
      </c>
      <c r="AM18" s="33">
        <v>0</v>
      </c>
      <c r="AN18" s="32">
        <f t="shared" si="33"/>
        <v>265.60000000000002</v>
      </c>
      <c r="AO18" s="33">
        <v>0</v>
      </c>
      <c r="AP18" s="33">
        <v>0</v>
      </c>
      <c r="AQ18" s="35">
        <v>265.60000000000002</v>
      </c>
      <c r="AR18" s="33">
        <v>0</v>
      </c>
      <c r="AS18" s="32">
        <f t="shared" si="34"/>
        <v>265.60000000000002</v>
      </c>
      <c r="AT18" s="33">
        <v>0</v>
      </c>
      <c r="AU18" s="33">
        <v>0</v>
      </c>
      <c r="AV18" s="35">
        <v>265.60000000000002</v>
      </c>
      <c r="AW18" s="33">
        <v>0</v>
      </c>
      <c r="AX18" s="32">
        <f t="shared" si="35"/>
        <v>265.60000000000002</v>
      </c>
      <c r="AY18" s="33">
        <v>0</v>
      </c>
      <c r="AZ18" s="33">
        <v>0</v>
      </c>
      <c r="BA18" s="35">
        <v>265.60000000000002</v>
      </c>
      <c r="BB18" s="33">
        <v>0</v>
      </c>
      <c r="BC18" s="32">
        <f t="shared" si="36"/>
        <v>265.60000000000002</v>
      </c>
      <c r="BD18" s="33">
        <v>0</v>
      </c>
      <c r="BE18" s="33">
        <v>0</v>
      </c>
      <c r="BF18" s="35">
        <v>265.60000000000002</v>
      </c>
      <c r="BG18" s="33">
        <v>0</v>
      </c>
      <c r="BH18" s="32">
        <f t="shared" si="37"/>
        <v>265.60000000000002</v>
      </c>
      <c r="BI18" s="33">
        <v>0</v>
      </c>
      <c r="BJ18" s="33">
        <v>0</v>
      </c>
      <c r="BK18" s="35">
        <v>265.60000000000002</v>
      </c>
      <c r="BL18" s="33">
        <v>0</v>
      </c>
    </row>
    <row r="19" spans="1:64" ht="33" x14ac:dyDescent="0.25">
      <c r="A19" s="28" t="s">
        <v>43</v>
      </c>
      <c r="B19" s="76" t="s">
        <v>214</v>
      </c>
      <c r="C19" s="30" t="s">
        <v>24</v>
      </c>
      <c r="D19" s="30" t="s">
        <v>38</v>
      </c>
      <c r="E19" s="31">
        <f t="shared" si="22"/>
        <v>2920.5000000000005</v>
      </c>
      <c r="F19" s="31">
        <f t="shared" si="23"/>
        <v>0</v>
      </c>
      <c r="G19" s="31">
        <f t="shared" si="24"/>
        <v>0</v>
      </c>
      <c r="H19" s="31">
        <f t="shared" si="25"/>
        <v>2920.5000000000005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260.7</v>
      </c>
      <c r="AE19" s="33">
        <v>0</v>
      </c>
      <c r="AF19" s="33">
        <v>0</v>
      </c>
      <c r="AG19" s="35">
        <v>260.7</v>
      </c>
      <c r="AH19" s="33">
        <v>0</v>
      </c>
      <c r="AI19" s="32">
        <f t="shared" si="32"/>
        <v>271.10000000000002</v>
      </c>
      <c r="AJ19" s="33">
        <v>0</v>
      </c>
      <c r="AK19" s="33">
        <v>0</v>
      </c>
      <c r="AL19" s="35">
        <v>271.10000000000002</v>
      </c>
      <c r="AM19" s="33">
        <v>0</v>
      </c>
      <c r="AN19" s="32">
        <f t="shared" si="33"/>
        <v>281.89999999999998</v>
      </c>
      <c r="AO19" s="33">
        <v>0</v>
      </c>
      <c r="AP19" s="33">
        <v>0</v>
      </c>
      <c r="AQ19" s="35">
        <v>281.89999999999998</v>
      </c>
      <c r="AR19" s="33">
        <v>0</v>
      </c>
      <c r="AS19" s="32">
        <f t="shared" si="34"/>
        <v>281.89999999999998</v>
      </c>
      <c r="AT19" s="33">
        <v>0</v>
      </c>
      <c r="AU19" s="33">
        <v>0</v>
      </c>
      <c r="AV19" s="35">
        <v>281.89999999999998</v>
      </c>
      <c r="AW19" s="33">
        <v>0</v>
      </c>
      <c r="AX19" s="32">
        <f t="shared" si="35"/>
        <v>281.89999999999998</v>
      </c>
      <c r="AY19" s="33">
        <v>0</v>
      </c>
      <c r="AZ19" s="33">
        <v>0</v>
      </c>
      <c r="BA19" s="35">
        <v>281.89999999999998</v>
      </c>
      <c r="BB19" s="33">
        <v>0</v>
      </c>
      <c r="BC19" s="32">
        <f t="shared" si="36"/>
        <v>281.89999999999998</v>
      </c>
      <c r="BD19" s="33">
        <v>0</v>
      </c>
      <c r="BE19" s="33">
        <v>0</v>
      </c>
      <c r="BF19" s="35">
        <v>281.89999999999998</v>
      </c>
      <c r="BG19" s="33">
        <v>0</v>
      </c>
      <c r="BH19" s="32">
        <f t="shared" si="37"/>
        <v>281.89999999999998</v>
      </c>
      <c r="BI19" s="33">
        <v>0</v>
      </c>
      <c r="BJ19" s="33">
        <v>0</v>
      </c>
      <c r="BK19" s="35">
        <v>281.89999999999998</v>
      </c>
      <c r="BL19" s="33">
        <v>0</v>
      </c>
    </row>
    <row r="20" spans="1:64" ht="33" x14ac:dyDescent="0.25">
      <c r="A20" s="28" t="s">
        <v>44</v>
      </c>
      <c r="B20" s="76" t="s">
        <v>234</v>
      </c>
      <c r="C20" s="30" t="s">
        <v>24</v>
      </c>
      <c r="D20" s="30" t="s">
        <v>38</v>
      </c>
      <c r="E20" s="31">
        <f t="shared" si="22"/>
        <v>2850.7999999999997</v>
      </c>
      <c r="F20" s="31">
        <f t="shared" si="23"/>
        <v>0</v>
      </c>
      <c r="G20" s="31">
        <f t="shared" si="24"/>
        <v>0</v>
      </c>
      <c r="H20" s="31">
        <f t="shared" si="25"/>
        <v>2850.7999999999997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252.5</v>
      </c>
      <c r="AE20" s="33">
        <v>0</v>
      </c>
      <c r="AF20" s="33">
        <v>0</v>
      </c>
      <c r="AG20" s="35">
        <v>252.5</v>
      </c>
      <c r="AH20" s="33">
        <v>0</v>
      </c>
      <c r="AI20" s="32">
        <f t="shared" si="32"/>
        <v>262.60000000000002</v>
      </c>
      <c r="AJ20" s="33">
        <v>0</v>
      </c>
      <c r="AK20" s="33">
        <v>0</v>
      </c>
      <c r="AL20" s="35">
        <v>262.60000000000002</v>
      </c>
      <c r="AM20" s="33">
        <v>0</v>
      </c>
      <c r="AN20" s="32">
        <f t="shared" si="33"/>
        <v>273.10000000000002</v>
      </c>
      <c r="AO20" s="33">
        <v>0</v>
      </c>
      <c r="AP20" s="33">
        <v>0</v>
      </c>
      <c r="AQ20" s="35">
        <v>273.10000000000002</v>
      </c>
      <c r="AR20" s="33">
        <v>0</v>
      </c>
      <c r="AS20" s="32">
        <f t="shared" si="34"/>
        <v>273.10000000000002</v>
      </c>
      <c r="AT20" s="33">
        <v>0</v>
      </c>
      <c r="AU20" s="33">
        <v>0</v>
      </c>
      <c r="AV20" s="35">
        <v>273.10000000000002</v>
      </c>
      <c r="AW20" s="33">
        <v>0</v>
      </c>
      <c r="AX20" s="32">
        <f t="shared" si="35"/>
        <v>273.10000000000002</v>
      </c>
      <c r="AY20" s="33">
        <v>0</v>
      </c>
      <c r="AZ20" s="33">
        <v>0</v>
      </c>
      <c r="BA20" s="35">
        <v>273.10000000000002</v>
      </c>
      <c r="BB20" s="33">
        <v>0</v>
      </c>
      <c r="BC20" s="32">
        <f t="shared" si="36"/>
        <v>273.10000000000002</v>
      </c>
      <c r="BD20" s="33">
        <v>0</v>
      </c>
      <c r="BE20" s="33">
        <v>0</v>
      </c>
      <c r="BF20" s="35">
        <v>273.10000000000002</v>
      </c>
      <c r="BG20" s="33">
        <v>0</v>
      </c>
      <c r="BH20" s="32">
        <f t="shared" si="37"/>
        <v>273.10000000000002</v>
      </c>
      <c r="BI20" s="33">
        <v>0</v>
      </c>
      <c r="BJ20" s="33">
        <v>0</v>
      </c>
      <c r="BK20" s="35">
        <v>273.10000000000002</v>
      </c>
      <c r="BL20" s="33">
        <v>0</v>
      </c>
    </row>
    <row r="21" spans="1:64" ht="33" x14ac:dyDescent="0.25">
      <c r="A21" s="28" t="s">
        <v>59</v>
      </c>
      <c r="B21" s="76" t="s">
        <v>235</v>
      </c>
      <c r="C21" s="30" t="s">
        <v>24</v>
      </c>
      <c r="D21" s="30" t="s">
        <v>38</v>
      </c>
      <c r="E21" s="31">
        <f t="shared" si="22"/>
        <v>5691.2000000000007</v>
      </c>
      <c r="F21" s="31">
        <f t="shared" si="23"/>
        <v>0</v>
      </c>
      <c r="G21" s="31">
        <f t="shared" si="24"/>
        <v>0</v>
      </c>
      <c r="H21" s="31">
        <f t="shared" si="25"/>
        <v>5691.2000000000007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510</v>
      </c>
      <c r="AE21" s="33">
        <v>0</v>
      </c>
      <c r="AF21" s="33">
        <v>0</v>
      </c>
      <c r="AG21" s="54">
        <v>510</v>
      </c>
      <c r="AH21" s="33">
        <v>0</v>
      </c>
      <c r="AI21" s="32">
        <f t="shared" si="32"/>
        <v>530.4</v>
      </c>
      <c r="AJ21" s="33">
        <v>0</v>
      </c>
      <c r="AK21" s="33">
        <v>0</v>
      </c>
      <c r="AL21" s="35">
        <v>530.4</v>
      </c>
      <c r="AM21" s="33">
        <v>0</v>
      </c>
      <c r="AN21" s="32">
        <f t="shared" si="33"/>
        <v>551.6</v>
      </c>
      <c r="AO21" s="33">
        <v>0</v>
      </c>
      <c r="AP21" s="33">
        <v>0</v>
      </c>
      <c r="AQ21" s="35">
        <v>551.6</v>
      </c>
      <c r="AR21" s="33">
        <v>0</v>
      </c>
      <c r="AS21" s="32">
        <f t="shared" si="34"/>
        <v>551.6</v>
      </c>
      <c r="AT21" s="33">
        <v>0</v>
      </c>
      <c r="AU21" s="33">
        <v>0</v>
      </c>
      <c r="AV21" s="35">
        <v>551.6</v>
      </c>
      <c r="AW21" s="33">
        <v>0</v>
      </c>
      <c r="AX21" s="32">
        <f t="shared" si="35"/>
        <v>551.6</v>
      </c>
      <c r="AY21" s="33">
        <v>0</v>
      </c>
      <c r="AZ21" s="33">
        <v>0</v>
      </c>
      <c r="BA21" s="35">
        <v>551.6</v>
      </c>
      <c r="BB21" s="33">
        <v>0</v>
      </c>
      <c r="BC21" s="32">
        <f t="shared" si="36"/>
        <v>551.6</v>
      </c>
      <c r="BD21" s="33">
        <v>0</v>
      </c>
      <c r="BE21" s="33">
        <v>0</v>
      </c>
      <c r="BF21" s="35">
        <v>551.6</v>
      </c>
      <c r="BG21" s="33">
        <v>0</v>
      </c>
      <c r="BH21" s="32">
        <f t="shared" si="37"/>
        <v>551.6</v>
      </c>
      <c r="BI21" s="33">
        <v>0</v>
      </c>
      <c r="BJ21" s="33">
        <v>0</v>
      </c>
      <c r="BK21" s="35">
        <v>551.6</v>
      </c>
      <c r="BL21" s="33">
        <v>0</v>
      </c>
    </row>
    <row r="22" spans="1:64" ht="33" x14ac:dyDescent="0.25">
      <c r="A22" s="28" t="s">
        <v>45</v>
      </c>
      <c r="B22" s="76" t="s">
        <v>236</v>
      </c>
      <c r="C22" s="30" t="s">
        <v>24</v>
      </c>
      <c r="D22" s="30" t="s">
        <v>38</v>
      </c>
      <c r="E22" s="31">
        <f t="shared" si="22"/>
        <v>1677.7</v>
      </c>
      <c r="F22" s="31">
        <f t="shared" si="23"/>
        <v>0</v>
      </c>
      <c r="G22" s="31">
        <f t="shared" si="24"/>
        <v>0</v>
      </c>
      <c r="H22" s="31">
        <f t="shared" si="25"/>
        <v>1677.7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164.3</v>
      </c>
      <c r="AE22" s="33">
        <v>0</v>
      </c>
      <c r="AF22" s="33">
        <v>0</v>
      </c>
      <c r="AG22" s="35">
        <v>164.3</v>
      </c>
      <c r="AH22" s="33">
        <v>0</v>
      </c>
      <c r="AI22" s="32">
        <f t="shared" si="32"/>
        <v>170.9</v>
      </c>
      <c r="AJ22" s="33">
        <v>0</v>
      </c>
      <c r="AK22" s="33">
        <v>0</v>
      </c>
      <c r="AL22" s="35">
        <v>170.9</v>
      </c>
      <c r="AM22" s="33">
        <v>0</v>
      </c>
      <c r="AN22" s="32">
        <f t="shared" si="33"/>
        <v>177.7</v>
      </c>
      <c r="AO22" s="33">
        <v>0</v>
      </c>
      <c r="AP22" s="33">
        <v>0</v>
      </c>
      <c r="AQ22" s="35">
        <v>177.7</v>
      </c>
      <c r="AR22" s="33">
        <v>0</v>
      </c>
      <c r="AS22" s="32">
        <f t="shared" si="34"/>
        <v>177.7</v>
      </c>
      <c r="AT22" s="33">
        <v>0</v>
      </c>
      <c r="AU22" s="33">
        <v>0</v>
      </c>
      <c r="AV22" s="35">
        <v>177.7</v>
      </c>
      <c r="AW22" s="33">
        <v>0</v>
      </c>
      <c r="AX22" s="32">
        <f t="shared" si="35"/>
        <v>177.7</v>
      </c>
      <c r="AY22" s="33">
        <v>0</v>
      </c>
      <c r="AZ22" s="33">
        <v>0</v>
      </c>
      <c r="BA22" s="35">
        <v>177.7</v>
      </c>
      <c r="BB22" s="33">
        <v>0</v>
      </c>
      <c r="BC22" s="32">
        <f t="shared" si="36"/>
        <v>177.7</v>
      </c>
      <c r="BD22" s="33">
        <v>0</v>
      </c>
      <c r="BE22" s="33">
        <v>0</v>
      </c>
      <c r="BF22" s="35">
        <v>177.7</v>
      </c>
      <c r="BG22" s="33">
        <v>0</v>
      </c>
      <c r="BH22" s="32">
        <f t="shared" si="37"/>
        <v>177.7</v>
      </c>
      <c r="BI22" s="33">
        <v>0</v>
      </c>
      <c r="BJ22" s="33">
        <v>0</v>
      </c>
      <c r="BK22" s="35">
        <v>177.7</v>
      </c>
      <c r="BL22" s="33">
        <v>0</v>
      </c>
    </row>
    <row r="23" spans="1:64" ht="33" x14ac:dyDescent="0.25">
      <c r="A23" s="28" t="s">
        <v>46</v>
      </c>
      <c r="B23" s="76" t="s">
        <v>237</v>
      </c>
      <c r="C23" s="30" t="s">
        <v>24</v>
      </c>
      <c r="D23" s="30" t="s">
        <v>38</v>
      </c>
      <c r="E23" s="31">
        <f t="shared" si="22"/>
        <v>2200.6999999999998</v>
      </c>
      <c r="F23" s="31">
        <f t="shared" si="23"/>
        <v>0</v>
      </c>
      <c r="G23" s="31">
        <f t="shared" si="24"/>
        <v>0</v>
      </c>
      <c r="H23" s="31">
        <f t="shared" si="25"/>
        <v>2200.6999999999998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196.6</v>
      </c>
      <c r="AE23" s="33">
        <v>0</v>
      </c>
      <c r="AF23" s="33">
        <v>0</v>
      </c>
      <c r="AG23" s="35">
        <v>196.6</v>
      </c>
      <c r="AH23" s="33">
        <v>0</v>
      </c>
      <c r="AI23" s="32">
        <f t="shared" si="32"/>
        <v>204.5</v>
      </c>
      <c r="AJ23" s="33">
        <v>0</v>
      </c>
      <c r="AK23" s="33">
        <v>0</v>
      </c>
      <c r="AL23" s="35">
        <v>204.5</v>
      </c>
      <c r="AM23" s="33">
        <v>0</v>
      </c>
      <c r="AN23" s="32">
        <f t="shared" si="33"/>
        <v>212.7</v>
      </c>
      <c r="AO23" s="33">
        <v>0</v>
      </c>
      <c r="AP23" s="33">
        <v>0</v>
      </c>
      <c r="AQ23" s="35">
        <v>212.7</v>
      </c>
      <c r="AR23" s="33">
        <v>0</v>
      </c>
      <c r="AS23" s="32">
        <f t="shared" si="34"/>
        <v>212.7</v>
      </c>
      <c r="AT23" s="33">
        <v>0</v>
      </c>
      <c r="AU23" s="33">
        <v>0</v>
      </c>
      <c r="AV23" s="35">
        <v>212.7</v>
      </c>
      <c r="AW23" s="33">
        <v>0</v>
      </c>
      <c r="AX23" s="32">
        <f t="shared" si="35"/>
        <v>212.7</v>
      </c>
      <c r="AY23" s="33">
        <v>0</v>
      </c>
      <c r="AZ23" s="33">
        <v>0</v>
      </c>
      <c r="BA23" s="35">
        <v>212.7</v>
      </c>
      <c r="BB23" s="33">
        <v>0</v>
      </c>
      <c r="BC23" s="32">
        <f t="shared" si="36"/>
        <v>212.7</v>
      </c>
      <c r="BD23" s="33">
        <v>0</v>
      </c>
      <c r="BE23" s="33">
        <v>0</v>
      </c>
      <c r="BF23" s="35">
        <v>212.7</v>
      </c>
      <c r="BG23" s="33">
        <v>0</v>
      </c>
      <c r="BH23" s="32">
        <f t="shared" si="37"/>
        <v>212.7</v>
      </c>
      <c r="BI23" s="33">
        <v>0</v>
      </c>
      <c r="BJ23" s="33">
        <v>0</v>
      </c>
      <c r="BK23" s="35">
        <v>212.7</v>
      </c>
      <c r="BL23" s="33">
        <v>0</v>
      </c>
    </row>
    <row r="24" spans="1:64" ht="33" x14ac:dyDescent="0.25">
      <c r="A24" s="28" t="s">
        <v>47</v>
      </c>
      <c r="B24" s="76" t="s">
        <v>243</v>
      </c>
      <c r="C24" s="30" t="s">
        <v>24</v>
      </c>
      <c r="D24" s="30" t="s">
        <v>38</v>
      </c>
      <c r="E24" s="31">
        <f t="shared" si="22"/>
        <v>1956.9999999999998</v>
      </c>
      <c r="F24" s="31">
        <f t="shared" si="23"/>
        <v>0</v>
      </c>
      <c r="G24" s="31">
        <f t="shared" si="24"/>
        <v>0</v>
      </c>
      <c r="H24" s="31">
        <f t="shared" si="25"/>
        <v>1956.9999999999998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53">
        <f t="shared" si="30"/>
        <v>0</v>
      </c>
      <c r="Z24" s="33">
        <v>0</v>
      </c>
      <c r="AA24" s="33">
        <v>0</v>
      </c>
      <c r="AB24" s="56">
        <f>222.4-222.4</f>
        <v>0</v>
      </c>
      <c r="AC24" s="33">
        <v>0</v>
      </c>
      <c r="AD24" s="32">
        <f t="shared" si="31"/>
        <v>233.3</v>
      </c>
      <c r="AE24" s="33">
        <v>0</v>
      </c>
      <c r="AF24" s="33">
        <v>0</v>
      </c>
      <c r="AG24" s="35">
        <v>233.3</v>
      </c>
      <c r="AH24" s="33">
        <v>0</v>
      </c>
      <c r="AI24" s="32">
        <f t="shared" si="32"/>
        <v>242.6</v>
      </c>
      <c r="AJ24" s="33">
        <v>0</v>
      </c>
      <c r="AK24" s="33">
        <v>0</v>
      </c>
      <c r="AL24" s="35">
        <v>242.6</v>
      </c>
      <c r="AM24" s="33">
        <v>0</v>
      </c>
      <c r="AN24" s="32">
        <f t="shared" si="33"/>
        <v>252.3</v>
      </c>
      <c r="AO24" s="33">
        <v>0</v>
      </c>
      <c r="AP24" s="33">
        <v>0</v>
      </c>
      <c r="AQ24" s="35">
        <v>252.3</v>
      </c>
      <c r="AR24" s="33">
        <v>0</v>
      </c>
      <c r="AS24" s="32">
        <f t="shared" si="34"/>
        <v>252.3</v>
      </c>
      <c r="AT24" s="33">
        <v>0</v>
      </c>
      <c r="AU24" s="33">
        <v>0</v>
      </c>
      <c r="AV24" s="35">
        <v>252.3</v>
      </c>
      <c r="AW24" s="33">
        <v>0</v>
      </c>
      <c r="AX24" s="32">
        <f t="shared" si="35"/>
        <v>252.3</v>
      </c>
      <c r="AY24" s="33">
        <v>0</v>
      </c>
      <c r="AZ24" s="33">
        <v>0</v>
      </c>
      <c r="BA24" s="35">
        <v>252.3</v>
      </c>
      <c r="BB24" s="33">
        <v>0</v>
      </c>
      <c r="BC24" s="32">
        <f t="shared" si="36"/>
        <v>252.3</v>
      </c>
      <c r="BD24" s="33">
        <v>0</v>
      </c>
      <c r="BE24" s="33">
        <v>0</v>
      </c>
      <c r="BF24" s="35">
        <v>252.3</v>
      </c>
      <c r="BG24" s="33">
        <v>0</v>
      </c>
      <c r="BH24" s="32">
        <f t="shared" si="37"/>
        <v>252.3</v>
      </c>
      <c r="BI24" s="33">
        <v>0</v>
      </c>
      <c r="BJ24" s="33">
        <v>0</v>
      </c>
      <c r="BK24" s="35">
        <v>252.3</v>
      </c>
      <c r="BL24" s="33">
        <v>0</v>
      </c>
    </row>
    <row r="25" spans="1:64" ht="33" x14ac:dyDescent="0.25">
      <c r="A25" s="28" t="s">
        <v>48</v>
      </c>
      <c r="B25" s="76" t="s">
        <v>244</v>
      </c>
      <c r="C25" s="30" t="s">
        <v>24</v>
      </c>
      <c r="D25" s="30" t="s">
        <v>38</v>
      </c>
      <c r="E25" s="31">
        <f t="shared" si="22"/>
        <v>2293.6999999999998</v>
      </c>
      <c r="F25" s="31">
        <f t="shared" si="23"/>
        <v>0</v>
      </c>
      <c r="G25" s="31">
        <f t="shared" si="24"/>
        <v>0</v>
      </c>
      <c r="H25" s="31">
        <f t="shared" si="25"/>
        <v>2293.6999999999998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224.4</v>
      </c>
      <c r="AE25" s="33">
        <v>0</v>
      </c>
      <c r="AF25" s="33">
        <v>0</v>
      </c>
      <c r="AG25" s="35">
        <v>224.4</v>
      </c>
      <c r="AH25" s="33">
        <v>0</v>
      </c>
      <c r="AI25" s="32">
        <f t="shared" si="32"/>
        <v>233.4</v>
      </c>
      <c r="AJ25" s="33">
        <v>0</v>
      </c>
      <c r="AK25" s="33">
        <v>0</v>
      </c>
      <c r="AL25" s="35">
        <v>233.4</v>
      </c>
      <c r="AM25" s="33">
        <v>0</v>
      </c>
      <c r="AN25" s="32">
        <f t="shared" si="33"/>
        <v>242.7</v>
      </c>
      <c r="AO25" s="33">
        <v>0</v>
      </c>
      <c r="AP25" s="33">
        <v>0</v>
      </c>
      <c r="AQ25" s="35">
        <v>242.7</v>
      </c>
      <c r="AR25" s="33">
        <v>0</v>
      </c>
      <c r="AS25" s="32">
        <f t="shared" si="34"/>
        <v>242.7</v>
      </c>
      <c r="AT25" s="33">
        <v>0</v>
      </c>
      <c r="AU25" s="33">
        <v>0</v>
      </c>
      <c r="AV25" s="35">
        <v>242.7</v>
      </c>
      <c r="AW25" s="33">
        <v>0</v>
      </c>
      <c r="AX25" s="32">
        <f t="shared" si="35"/>
        <v>242.7</v>
      </c>
      <c r="AY25" s="33">
        <v>0</v>
      </c>
      <c r="AZ25" s="33">
        <v>0</v>
      </c>
      <c r="BA25" s="35">
        <v>242.7</v>
      </c>
      <c r="BB25" s="33">
        <v>0</v>
      </c>
      <c r="BC25" s="32">
        <f t="shared" si="36"/>
        <v>242.7</v>
      </c>
      <c r="BD25" s="33">
        <v>0</v>
      </c>
      <c r="BE25" s="33">
        <v>0</v>
      </c>
      <c r="BF25" s="35">
        <v>242.7</v>
      </c>
      <c r="BG25" s="33">
        <v>0</v>
      </c>
      <c r="BH25" s="32">
        <f t="shared" si="37"/>
        <v>242.7</v>
      </c>
      <c r="BI25" s="33">
        <v>0</v>
      </c>
      <c r="BJ25" s="33">
        <v>0</v>
      </c>
      <c r="BK25" s="35">
        <v>242.7</v>
      </c>
      <c r="BL25" s="33">
        <v>0</v>
      </c>
    </row>
    <row r="26" spans="1:64" ht="33" x14ac:dyDescent="0.25">
      <c r="A26" s="28" t="s">
        <v>49</v>
      </c>
      <c r="B26" s="76" t="s">
        <v>245</v>
      </c>
      <c r="C26" s="30" t="s">
        <v>24</v>
      </c>
      <c r="D26" s="30" t="s">
        <v>38</v>
      </c>
      <c r="E26" s="31">
        <f t="shared" si="22"/>
        <v>1649.5999999999997</v>
      </c>
      <c r="F26" s="31">
        <f t="shared" si="23"/>
        <v>0</v>
      </c>
      <c r="G26" s="31">
        <f t="shared" si="24"/>
        <v>0</v>
      </c>
      <c r="H26" s="31">
        <f t="shared" si="25"/>
        <v>1649.5999999999997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31"/>
        <v>148.9</v>
      </c>
      <c r="AE26" s="33">
        <v>0</v>
      </c>
      <c r="AF26" s="33">
        <v>0</v>
      </c>
      <c r="AG26" s="35">
        <v>148.9</v>
      </c>
      <c r="AH26" s="33">
        <v>0</v>
      </c>
      <c r="AI26" s="32">
        <f t="shared" si="32"/>
        <v>154.9</v>
      </c>
      <c r="AJ26" s="33">
        <v>0</v>
      </c>
      <c r="AK26" s="33">
        <v>0</v>
      </c>
      <c r="AL26" s="35">
        <v>154.9</v>
      </c>
      <c r="AM26" s="33">
        <v>0</v>
      </c>
      <c r="AN26" s="32">
        <f t="shared" si="33"/>
        <v>161.1</v>
      </c>
      <c r="AO26" s="33">
        <v>0</v>
      </c>
      <c r="AP26" s="33">
        <v>0</v>
      </c>
      <c r="AQ26" s="35">
        <v>161.1</v>
      </c>
      <c r="AR26" s="33">
        <v>0</v>
      </c>
      <c r="AS26" s="32">
        <f t="shared" si="34"/>
        <v>161.1</v>
      </c>
      <c r="AT26" s="33">
        <v>0</v>
      </c>
      <c r="AU26" s="33">
        <v>0</v>
      </c>
      <c r="AV26" s="35">
        <v>161.1</v>
      </c>
      <c r="AW26" s="33">
        <v>0</v>
      </c>
      <c r="AX26" s="32">
        <f t="shared" si="35"/>
        <v>161.1</v>
      </c>
      <c r="AY26" s="33">
        <v>0</v>
      </c>
      <c r="AZ26" s="33">
        <v>0</v>
      </c>
      <c r="BA26" s="35">
        <v>161.1</v>
      </c>
      <c r="BB26" s="33">
        <v>0</v>
      </c>
      <c r="BC26" s="32">
        <f t="shared" si="36"/>
        <v>161.1</v>
      </c>
      <c r="BD26" s="33">
        <v>0</v>
      </c>
      <c r="BE26" s="33">
        <v>0</v>
      </c>
      <c r="BF26" s="35">
        <v>161.1</v>
      </c>
      <c r="BG26" s="33">
        <v>0</v>
      </c>
      <c r="BH26" s="32">
        <f t="shared" si="37"/>
        <v>161.1</v>
      </c>
      <c r="BI26" s="33">
        <v>0</v>
      </c>
      <c r="BJ26" s="33">
        <v>0</v>
      </c>
      <c r="BK26" s="35">
        <v>161.1</v>
      </c>
      <c r="BL26" s="33">
        <v>0</v>
      </c>
    </row>
    <row r="27" spans="1:64" ht="33" x14ac:dyDescent="0.25">
      <c r="A27" s="28" t="s">
        <v>50</v>
      </c>
      <c r="B27" s="76" t="s">
        <v>238</v>
      </c>
      <c r="C27" s="30" t="s">
        <v>24</v>
      </c>
      <c r="D27" s="30" t="s">
        <v>38</v>
      </c>
      <c r="E27" s="31">
        <f t="shared" si="22"/>
        <v>990.39999999999986</v>
      </c>
      <c r="F27" s="31">
        <f t="shared" si="23"/>
        <v>0</v>
      </c>
      <c r="G27" s="31">
        <f t="shared" si="24"/>
        <v>0</v>
      </c>
      <c r="H27" s="31">
        <f t="shared" si="25"/>
        <v>990.39999999999986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53">
        <f>AB27</f>
        <v>0</v>
      </c>
      <c r="Z27" s="33">
        <v>0</v>
      </c>
      <c r="AA27" s="33">
        <v>0</v>
      </c>
      <c r="AB27" s="56">
        <f>101.7-101.7</f>
        <v>0</v>
      </c>
      <c r="AC27" s="33">
        <v>0</v>
      </c>
      <c r="AD27" s="32">
        <f t="shared" si="31"/>
        <v>106.7</v>
      </c>
      <c r="AE27" s="33">
        <v>0</v>
      </c>
      <c r="AF27" s="33">
        <v>0</v>
      </c>
      <c r="AG27" s="35">
        <v>106.7</v>
      </c>
      <c r="AH27" s="33">
        <v>0</v>
      </c>
      <c r="AI27" s="32">
        <f t="shared" si="32"/>
        <v>111</v>
      </c>
      <c r="AJ27" s="33">
        <v>0</v>
      </c>
      <c r="AK27" s="33">
        <v>0</v>
      </c>
      <c r="AL27" s="54">
        <v>111</v>
      </c>
      <c r="AM27" s="33">
        <v>0</v>
      </c>
      <c r="AN27" s="32">
        <f t="shared" si="33"/>
        <v>115.4</v>
      </c>
      <c r="AO27" s="33">
        <v>0</v>
      </c>
      <c r="AP27" s="33">
        <v>0</v>
      </c>
      <c r="AQ27" s="35">
        <v>115.4</v>
      </c>
      <c r="AR27" s="33">
        <v>0</v>
      </c>
      <c r="AS27" s="32">
        <f t="shared" si="34"/>
        <v>115.4</v>
      </c>
      <c r="AT27" s="33">
        <v>0</v>
      </c>
      <c r="AU27" s="33">
        <v>0</v>
      </c>
      <c r="AV27" s="35">
        <v>115.4</v>
      </c>
      <c r="AW27" s="33">
        <v>0</v>
      </c>
      <c r="AX27" s="32">
        <f t="shared" si="35"/>
        <v>115.4</v>
      </c>
      <c r="AY27" s="33">
        <v>0</v>
      </c>
      <c r="AZ27" s="33">
        <v>0</v>
      </c>
      <c r="BA27" s="35">
        <v>115.4</v>
      </c>
      <c r="BB27" s="33">
        <v>0</v>
      </c>
      <c r="BC27" s="32">
        <f t="shared" si="36"/>
        <v>115.4</v>
      </c>
      <c r="BD27" s="33">
        <v>0</v>
      </c>
      <c r="BE27" s="33">
        <v>0</v>
      </c>
      <c r="BF27" s="35">
        <v>115.4</v>
      </c>
      <c r="BG27" s="33">
        <v>0</v>
      </c>
      <c r="BH27" s="32">
        <f t="shared" si="37"/>
        <v>115.4</v>
      </c>
      <c r="BI27" s="33">
        <v>0</v>
      </c>
      <c r="BJ27" s="33">
        <v>0</v>
      </c>
      <c r="BK27" s="35">
        <v>115.4</v>
      </c>
      <c r="BL27" s="33">
        <v>0</v>
      </c>
    </row>
    <row r="28" spans="1:64" ht="33" x14ac:dyDescent="0.25">
      <c r="A28" s="28" t="s">
        <v>51</v>
      </c>
      <c r="B28" s="76" t="s">
        <v>239</v>
      </c>
      <c r="C28" s="30" t="s">
        <v>24</v>
      </c>
      <c r="D28" s="30" t="s">
        <v>38</v>
      </c>
      <c r="E28" s="31">
        <f t="shared" si="22"/>
        <v>1622.1999999999998</v>
      </c>
      <c r="F28" s="31">
        <f t="shared" si="23"/>
        <v>0</v>
      </c>
      <c r="G28" s="31">
        <f t="shared" si="24"/>
        <v>0</v>
      </c>
      <c r="H28" s="31">
        <f t="shared" si="25"/>
        <v>1622.1999999999998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53">
        <f t="shared" si="30"/>
        <v>0</v>
      </c>
      <c r="Z28" s="33">
        <v>0</v>
      </c>
      <c r="AA28" s="33">
        <v>0</v>
      </c>
      <c r="AB28" s="56">
        <f>185.1-185.1</f>
        <v>0</v>
      </c>
      <c r="AC28" s="33">
        <v>0</v>
      </c>
      <c r="AD28" s="32">
        <f t="shared" si="31"/>
        <v>194.2</v>
      </c>
      <c r="AE28" s="33">
        <v>0</v>
      </c>
      <c r="AF28" s="33">
        <v>0</v>
      </c>
      <c r="AG28" s="35">
        <v>194.2</v>
      </c>
      <c r="AH28" s="33">
        <v>0</v>
      </c>
      <c r="AI28" s="32">
        <f t="shared" si="32"/>
        <v>202</v>
      </c>
      <c r="AJ28" s="33">
        <v>0</v>
      </c>
      <c r="AK28" s="33">
        <v>0</v>
      </c>
      <c r="AL28" s="54">
        <v>202</v>
      </c>
      <c r="AM28" s="33">
        <v>0</v>
      </c>
      <c r="AN28" s="32">
        <f t="shared" si="33"/>
        <v>210.1</v>
      </c>
      <c r="AO28" s="33">
        <v>0</v>
      </c>
      <c r="AP28" s="33">
        <v>0</v>
      </c>
      <c r="AQ28" s="35">
        <v>210.1</v>
      </c>
      <c r="AR28" s="33">
        <v>0</v>
      </c>
      <c r="AS28" s="32">
        <f t="shared" si="34"/>
        <v>210.1</v>
      </c>
      <c r="AT28" s="33">
        <v>0</v>
      </c>
      <c r="AU28" s="33">
        <v>0</v>
      </c>
      <c r="AV28" s="35">
        <v>210.1</v>
      </c>
      <c r="AW28" s="33">
        <v>0</v>
      </c>
      <c r="AX28" s="32">
        <f t="shared" si="35"/>
        <v>210.1</v>
      </c>
      <c r="AY28" s="33">
        <v>0</v>
      </c>
      <c r="AZ28" s="33">
        <v>0</v>
      </c>
      <c r="BA28" s="35">
        <v>210.1</v>
      </c>
      <c r="BB28" s="33">
        <v>0</v>
      </c>
      <c r="BC28" s="32">
        <f t="shared" si="36"/>
        <v>210.1</v>
      </c>
      <c r="BD28" s="33">
        <v>0</v>
      </c>
      <c r="BE28" s="33">
        <v>0</v>
      </c>
      <c r="BF28" s="35">
        <v>210.1</v>
      </c>
      <c r="BG28" s="33">
        <v>0</v>
      </c>
      <c r="BH28" s="32">
        <f t="shared" si="37"/>
        <v>210.1</v>
      </c>
      <c r="BI28" s="33">
        <v>0</v>
      </c>
      <c r="BJ28" s="33">
        <v>0</v>
      </c>
      <c r="BK28" s="35">
        <v>210.1</v>
      </c>
      <c r="BL28" s="33">
        <v>0</v>
      </c>
    </row>
    <row r="29" spans="1:64" ht="37.5" customHeight="1" x14ac:dyDescent="0.25">
      <c r="A29" s="28" t="s">
        <v>25</v>
      </c>
      <c r="B29" s="86" t="s">
        <v>98</v>
      </c>
      <c r="C29" s="86"/>
      <c r="D29" s="86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86" t="s">
        <v>148</v>
      </c>
      <c r="C31" s="86"/>
      <c r="D31" s="86"/>
      <c r="E31" s="39">
        <f>E32+E34</f>
        <v>424998.89999999997</v>
      </c>
      <c r="F31" s="39">
        <f t="shared" ref="F31:BL31" si="52">F32+F34</f>
        <v>0</v>
      </c>
      <c r="G31" s="39">
        <f t="shared" si="52"/>
        <v>0</v>
      </c>
      <c r="H31" s="39">
        <f t="shared" si="52"/>
        <v>424998.89999999997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68610.600000000006</v>
      </c>
      <c r="Z31" s="39">
        <f t="shared" si="52"/>
        <v>0</v>
      </c>
      <c r="AA31" s="39">
        <f t="shared" si="52"/>
        <v>0</v>
      </c>
      <c r="AB31" s="39">
        <f t="shared" si="52"/>
        <v>68610.600000000006</v>
      </c>
      <c r="AC31" s="39">
        <f t="shared" si="52"/>
        <v>0</v>
      </c>
      <c r="AD31" s="39">
        <f t="shared" si="52"/>
        <v>65556.3</v>
      </c>
      <c r="AE31" s="39">
        <f t="shared" si="52"/>
        <v>0</v>
      </c>
      <c r="AF31" s="39">
        <f t="shared" si="52"/>
        <v>0</v>
      </c>
      <c r="AG31" s="39">
        <f t="shared" si="52"/>
        <v>65556.3</v>
      </c>
      <c r="AH31" s="39">
        <f t="shared" si="52"/>
        <v>0</v>
      </c>
      <c r="AI31" s="39">
        <f t="shared" si="52"/>
        <v>56282.6</v>
      </c>
      <c r="AJ31" s="39">
        <f t="shared" si="52"/>
        <v>0</v>
      </c>
      <c r="AK31" s="39">
        <f t="shared" si="52"/>
        <v>0</v>
      </c>
      <c r="AL31" s="39">
        <f t="shared" si="52"/>
        <v>56282.6</v>
      </c>
      <c r="AM31" s="39">
        <f t="shared" si="52"/>
        <v>0</v>
      </c>
      <c r="AN31" s="39">
        <f t="shared" si="52"/>
        <v>58129.3</v>
      </c>
      <c r="AO31" s="39">
        <f t="shared" si="52"/>
        <v>0</v>
      </c>
      <c r="AP31" s="39">
        <f t="shared" si="52"/>
        <v>0</v>
      </c>
      <c r="AQ31" s="39">
        <f t="shared" si="52"/>
        <v>58129.3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94" t="s">
        <v>134</v>
      </c>
      <c r="C32" s="95"/>
      <c r="D32" s="96"/>
      <c r="E32" s="39">
        <f>E33</f>
        <v>97469.5</v>
      </c>
      <c r="F32" s="39">
        <f t="shared" ref="F32:BL32" si="53">F33</f>
        <v>0</v>
      </c>
      <c r="G32" s="39">
        <f t="shared" si="53"/>
        <v>0</v>
      </c>
      <c r="H32" s="39">
        <f t="shared" si="53"/>
        <v>97469.5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10418.200000000001</v>
      </c>
      <c r="Z32" s="39">
        <f t="shared" si="53"/>
        <v>0</v>
      </c>
      <c r="AA32" s="39">
        <f t="shared" si="53"/>
        <v>0</v>
      </c>
      <c r="AB32" s="39">
        <f t="shared" si="53"/>
        <v>10418.200000000001</v>
      </c>
      <c r="AC32" s="39">
        <f t="shared" si="53"/>
        <v>0</v>
      </c>
      <c r="AD32" s="39">
        <f t="shared" si="53"/>
        <v>10152</v>
      </c>
      <c r="AE32" s="39">
        <f t="shared" si="53"/>
        <v>0</v>
      </c>
      <c r="AF32" s="39">
        <f t="shared" si="53"/>
        <v>0</v>
      </c>
      <c r="AG32" s="39">
        <f t="shared" si="53"/>
        <v>10152</v>
      </c>
      <c r="AH32" s="39">
        <f t="shared" si="53"/>
        <v>0</v>
      </c>
      <c r="AI32" s="39">
        <f t="shared" si="53"/>
        <v>10152</v>
      </c>
      <c r="AJ32" s="39">
        <f t="shared" si="53"/>
        <v>0</v>
      </c>
      <c r="AK32" s="39">
        <f t="shared" si="53"/>
        <v>0</v>
      </c>
      <c r="AL32" s="39">
        <f t="shared" si="53"/>
        <v>10152</v>
      </c>
      <c r="AM32" s="39">
        <f t="shared" si="53"/>
        <v>0</v>
      </c>
      <c r="AN32" s="39">
        <f t="shared" si="53"/>
        <v>10152</v>
      </c>
      <c r="AO32" s="39">
        <f t="shared" si="53"/>
        <v>0</v>
      </c>
      <c r="AP32" s="39">
        <f t="shared" si="53"/>
        <v>0</v>
      </c>
      <c r="AQ32" s="39">
        <f t="shared" si="53"/>
        <v>10152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97469.5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97469.5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10418.200000000001</v>
      </c>
      <c r="Z33" s="40">
        <v>0</v>
      </c>
      <c r="AA33" s="40">
        <v>0</v>
      </c>
      <c r="AB33" s="41">
        <f>11638.2-1220</f>
        <v>10418.200000000001</v>
      </c>
      <c r="AC33" s="40">
        <v>0</v>
      </c>
      <c r="AD33" s="33">
        <f t="shared" ref="AD33" si="59">AG33</f>
        <v>10152</v>
      </c>
      <c r="AE33" s="40">
        <v>0</v>
      </c>
      <c r="AF33" s="40">
        <v>0</v>
      </c>
      <c r="AG33" s="41">
        <v>10152</v>
      </c>
      <c r="AH33" s="40">
        <v>0</v>
      </c>
      <c r="AI33" s="33">
        <f t="shared" ref="AI33" si="60">AL33</f>
        <v>10152</v>
      </c>
      <c r="AJ33" s="40">
        <v>0</v>
      </c>
      <c r="AK33" s="40">
        <v>0</v>
      </c>
      <c r="AL33" s="41">
        <v>10152</v>
      </c>
      <c r="AM33" s="40">
        <v>0</v>
      </c>
      <c r="AN33" s="33">
        <f t="shared" ref="AN33" si="61">AQ33</f>
        <v>10152</v>
      </c>
      <c r="AO33" s="40">
        <v>0</v>
      </c>
      <c r="AP33" s="40">
        <v>0</v>
      </c>
      <c r="AQ33" s="41">
        <v>10152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94" t="s">
        <v>137</v>
      </c>
      <c r="C34" s="95"/>
      <c r="D34" s="96"/>
      <c r="E34" s="39">
        <f>E35</f>
        <v>327529.39999999997</v>
      </c>
      <c r="F34" s="39">
        <f t="shared" ref="F34:BL34" si="66">F35</f>
        <v>0</v>
      </c>
      <c r="G34" s="39">
        <f t="shared" si="66"/>
        <v>0</v>
      </c>
      <c r="H34" s="39">
        <f t="shared" si="66"/>
        <v>327529.39999999997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58192.4</v>
      </c>
      <c r="Z34" s="39">
        <f t="shared" si="66"/>
        <v>0</v>
      </c>
      <c r="AA34" s="39">
        <f t="shared" si="66"/>
        <v>0</v>
      </c>
      <c r="AB34" s="39">
        <f t="shared" si="66"/>
        <v>58192.4</v>
      </c>
      <c r="AC34" s="39">
        <f t="shared" si="66"/>
        <v>0</v>
      </c>
      <c r="AD34" s="39">
        <f t="shared" si="66"/>
        <v>55404.3</v>
      </c>
      <c r="AE34" s="39">
        <f t="shared" si="66"/>
        <v>0</v>
      </c>
      <c r="AF34" s="39">
        <f t="shared" si="66"/>
        <v>0</v>
      </c>
      <c r="AG34" s="39">
        <f t="shared" si="66"/>
        <v>55404.3</v>
      </c>
      <c r="AH34" s="39">
        <f t="shared" si="66"/>
        <v>0</v>
      </c>
      <c r="AI34" s="39">
        <f t="shared" si="66"/>
        <v>46130.6</v>
      </c>
      <c r="AJ34" s="39">
        <f t="shared" si="66"/>
        <v>0</v>
      </c>
      <c r="AK34" s="39">
        <f t="shared" si="66"/>
        <v>0</v>
      </c>
      <c r="AL34" s="39">
        <f t="shared" si="66"/>
        <v>46130.6</v>
      </c>
      <c r="AM34" s="39">
        <f t="shared" si="66"/>
        <v>0</v>
      </c>
      <c r="AN34" s="39">
        <f t="shared" si="66"/>
        <v>47977.3</v>
      </c>
      <c r="AO34" s="39">
        <f t="shared" si="66"/>
        <v>0</v>
      </c>
      <c r="AP34" s="39">
        <f t="shared" si="66"/>
        <v>0</v>
      </c>
      <c r="AQ34" s="39">
        <f t="shared" si="66"/>
        <v>47977.3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326</v>
      </c>
      <c r="C35" s="30" t="s">
        <v>24</v>
      </c>
      <c r="D35" s="30" t="s">
        <v>139</v>
      </c>
      <c r="E35" s="31">
        <f t="shared" ref="E35" si="67">J35+O35+T35+Y35+AD35+AI35+AN35+AS35+AX35</f>
        <v>327529.39999999997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327529.39999999997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58192.4</v>
      </c>
      <c r="Z35" s="40">
        <v>0</v>
      </c>
      <c r="AA35" s="40">
        <v>0</v>
      </c>
      <c r="AB35" s="41">
        <f>61363.8-3171.4</f>
        <v>58192.4</v>
      </c>
      <c r="AC35" s="40">
        <v>0</v>
      </c>
      <c r="AD35" s="33">
        <f t="shared" ref="AD35" si="73">AG35</f>
        <v>55404.3</v>
      </c>
      <c r="AE35" s="40">
        <v>0</v>
      </c>
      <c r="AF35" s="40">
        <v>0</v>
      </c>
      <c r="AG35" s="41">
        <v>55404.3</v>
      </c>
      <c r="AH35" s="40">
        <v>0</v>
      </c>
      <c r="AI35" s="33">
        <f t="shared" ref="AI35" si="74">AL35</f>
        <v>46130.6</v>
      </c>
      <c r="AJ35" s="40">
        <v>0</v>
      </c>
      <c r="AK35" s="40">
        <v>0</v>
      </c>
      <c r="AL35" s="41">
        <v>46130.6</v>
      </c>
      <c r="AM35" s="40">
        <v>0</v>
      </c>
      <c r="AN35" s="33">
        <f t="shared" ref="AN35" si="75">AQ35</f>
        <v>47977.3</v>
      </c>
      <c r="AO35" s="40">
        <v>0</v>
      </c>
      <c r="AP35" s="40">
        <v>0</v>
      </c>
      <c r="AQ35" s="41">
        <v>47977.3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98" t="s">
        <v>67</v>
      </c>
      <c r="C36" s="99"/>
      <c r="D36" s="100"/>
      <c r="E36" s="39">
        <f t="shared" ref="E36:AJ36" si="80">E37+E71+E83</f>
        <v>154539.49999999997</v>
      </c>
      <c r="F36" s="39">
        <f t="shared" si="80"/>
        <v>0</v>
      </c>
      <c r="G36" s="39">
        <f t="shared" si="80"/>
        <v>85653.9</v>
      </c>
      <c r="H36" s="39">
        <f t="shared" si="80"/>
        <v>68757.600000000006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56992</v>
      </c>
      <c r="Z36" s="39">
        <f t="shared" si="80"/>
        <v>0</v>
      </c>
      <c r="AA36" s="39">
        <f t="shared" si="80"/>
        <v>47054.899999999994</v>
      </c>
      <c r="AB36" s="39">
        <f t="shared" si="80"/>
        <v>9937.0999999999985</v>
      </c>
      <c r="AC36" s="39">
        <f t="shared" si="80"/>
        <v>0</v>
      </c>
      <c r="AD36" s="39">
        <f t="shared" si="80"/>
        <v>7390.2000000000007</v>
      </c>
      <c r="AE36" s="39">
        <f t="shared" si="80"/>
        <v>0</v>
      </c>
      <c r="AF36" s="39">
        <f t="shared" si="80"/>
        <v>0</v>
      </c>
      <c r="AG36" s="39">
        <f t="shared" si="80"/>
        <v>7390.2000000000007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L36" si="81">AK37+AK71+AK83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94" t="s">
        <v>151</v>
      </c>
      <c r="C37" s="95"/>
      <c r="D37" s="96"/>
      <c r="E37" s="39">
        <f t="shared" ref="E37:AJ37" si="82">SUM(E38:E70)</f>
        <v>139207.69999999995</v>
      </c>
      <c r="F37" s="39">
        <f t="shared" si="82"/>
        <v>0</v>
      </c>
      <c r="G37" s="39">
        <f t="shared" si="82"/>
        <v>85064.9</v>
      </c>
      <c r="H37" s="39">
        <f t="shared" si="82"/>
        <v>54014.8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56725.7</v>
      </c>
      <c r="Z37" s="39">
        <f t="shared" si="82"/>
        <v>0</v>
      </c>
      <c r="AA37" s="39">
        <f t="shared" si="82"/>
        <v>47054.899999999994</v>
      </c>
      <c r="AB37" s="39">
        <f t="shared" si="82"/>
        <v>9670.7999999999993</v>
      </c>
      <c r="AC37" s="39">
        <f t="shared" si="82"/>
        <v>0</v>
      </c>
      <c r="AD37" s="39">
        <f t="shared" si="82"/>
        <v>6320.3</v>
      </c>
      <c r="AE37" s="39">
        <f t="shared" si="82"/>
        <v>0</v>
      </c>
      <c r="AF37" s="39">
        <f t="shared" si="82"/>
        <v>0</v>
      </c>
      <c r="AG37" s="39">
        <f t="shared" si="82"/>
        <v>6320.3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ref="AK37:BL37" si="83">SUM(AK38:AK70)</f>
        <v>0</v>
      </c>
      <c r="AL37" s="39">
        <f t="shared" si="83"/>
        <v>0</v>
      </c>
      <c r="AM37" s="39">
        <f t="shared" si="83"/>
        <v>0</v>
      </c>
      <c r="AN37" s="39">
        <f t="shared" si="83"/>
        <v>0</v>
      </c>
      <c r="AO37" s="39">
        <f t="shared" si="83"/>
        <v>0</v>
      </c>
      <c r="AP37" s="39">
        <f t="shared" si="83"/>
        <v>0</v>
      </c>
      <c r="AQ37" s="39">
        <f t="shared" si="83"/>
        <v>0</v>
      </c>
      <c r="AR37" s="39">
        <f t="shared" si="83"/>
        <v>0</v>
      </c>
      <c r="AS37" s="39">
        <f t="shared" si="83"/>
        <v>0</v>
      </c>
      <c r="AT37" s="39">
        <f t="shared" si="83"/>
        <v>0</v>
      </c>
      <c r="AU37" s="39">
        <f t="shared" si="83"/>
        <v>0</v>
      </c>
      <c r="AV37" s="39">
        <f t="shared" si="83"/>
        <v>0</v>
      </c>
      <c r="AW37" s="39">
        <f t="shared" si="83"/>
        <v>0</v>
      </c>
      <c r="AX37" s="39">
        <f t="shared" si="83"/>
        <v>0</v>
      </c>
      <c r="AY37" s="39">
        <f t="shared" si="83"/>
        <v>0</v>
      </c>
      <c r="AZ37" s="39">
        <f t="shared" si="83"/>
        <v>0</v>
      </c>
      <c r="BA37" s="39">
        <f t="shared" si="83"/>
        <v>0</v>
      </c>
      <c r="BB37" s="39">
        <f t="shared" si="83"/>
        <v>0</v>
      </c>
      <c r="BC37" s="39">
        <f t="shared" si="83"/>
        <v>0</v>
      </c>
      <c r="BD37" s="39">
        <f t="shared" si="83"/>
        <v>0</v>
      </c>
      <c r="BE37" s="39">
        <f t="shared" si="83"/>
        <v>0</v>
      </c>
      <c r="BF37" s="39">
        <f t="shared" si="83"/>
        <v>0</v>
      </c>
      <c r="BG37" s="39">
        <f t="shared" si="83"/>
        <v>0</v>
      </c>
      <c r="BH37" s="39">
        <f t="shared" si="83"/>
        <v>0</v>
      </c>
      <c r="BI37" s="39">
        <f t="shared" si="83"/>
        <v>0</v>
      </c>
      <c r="BJ37" s="39">
        <f t="shared" si="83"/>
        <v>0</v>
      </c>
      <c r="BK37" s="39">
        <f t="shared" si="83"/>
        <v>0</v>
      </c>
      <c r="BL37" s="39">
        <f t="shared" si="83"/>
        <v>0</v>
      </c>
    </row>
    <row r="38" spans="1:64" ht="49.5" x14ac:dyDescent="0.25">
      <c r="A38" s="28" t="s">
        <v>152</v>
      </c>
      <c r="B38" s="29" t="s">
        <v>248</v>
      </c>
      <c r="C38" s="30" t="s">
        <v>24</v>
      </c>
      <c r="D38" s="30" t="s">
        <v>56</v>
      </c>
      <c r="E38" s="31">
        <f t="shared" ref="E38:E46" si="84">J38+O38+T38+Y38+AD38+AI38+AN38+AS38+AX38</f>
        <v>7326.9999999999991</v>
      </c>
      <c r="F38" s="31">
        <f t="shared" ref="F38:F46" si="85">K38+P38+U38+Z38+AE38+AJ38+AO38+AT38+AY38</f>
        <v>0</v>
      </c>
      <c r="G38" s="31">
        <f t="shared" ref="G38:G46" si="86">L38+Q38+V38+AA38+AF38+AK38+AP38+AU38+AZ38</f>
        <v>5063.3999999999996</v>
      </c>
      <c r="H38" s="31">
        <f t="shared" ref="H38:H46" si="87">M38+R38+W38+AB38+AG38+AL38+AQ38+AV38+BA38</f>
        <v>2263.5999999999995</v>
      </c>
      <c r="I38" s="31">
        <f t="shared" ref="I38:I46" si="88">N38+S38+X38+AC38+AH38+AM38+AR38+AW38+BB38</f>
        <v>0</v>
      </c>
      <c r="J38" s="50">
        <f t="shared" ref="J38:J46" si="89">M38</f>
        <v>0</v>
      </c>
      <c r="K38" s="33">
        <v>0</v>
      </c>
      <c r="L38" s="33">
        <v>0</v>
      </c>
      <c r="M38" s="33">
        <v>0</v>
      </c>
      <c r="N38" s="33">
        <v>0</v>
      </c>
      <c r="O38" s="50">
        <f t="shared" ref="O38:O52" si="90">SUM(P38:S38)</f>
        <v>0</v>
      </c>
      <c r="P38" s="33">
        <v>0</v>
      </c>
      <c r="Q38" s="33">
        <v>0</v>
      </c>
      <c r="R38" s="50">
        <v>0</v>
      </c>
      <c r="S38" s="33">
        <v>0</v>
      </c>
      <c r="T38" s="33">
        <f t="shared" ref="T38" si="91">SUM(U38:X38)</f>
        <v>6674.7999999999993</v>
      </c>
      <c r="U38" s="33">
        <v>0</v>
      </c>
      <c r="V38" s="33">
        <f>5344.7-281.3</f>
        <v>5063.3999999999996</v>
      </c>
      <c r="W38" s="33">
        <f>3375.6-3094.3+652.2-15+1345.1-652.2</f>
        <v>1611.3999999999994</v>
      </c>
      <c r="X38" s="33">
        <v>0</v>
      </c>
      <c r="Y38" s="33">
        <f t="shared" ref="Y38" si="92">SUM(Z38:AC38)</f>
        <v>652.20000000000005</v>
      </c>
      <c r="Z38" s="33">
        <v>0</v>
      </c>
      <c r="AA38" s="33">
        <v>0</v>
      </c>
      <c r="AB38" s="33">
        <f>652.2</f>
        <v>652.20000000000005</v>
      </c>
      <c r="AC38" s="33">
        <v>0</v>
      </c>
      <c r="AD38" s="39">
        <f t="shared" ref="AD38" si="93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4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5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6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7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8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9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153</v>
      </c>
      <c r="B39" s="29" t="s">
        <v>249</v>
      </c>
      <c r="C39" s="30" t="s">
        <v>24</v>
      </c>
      <c r="D39" s="30" t="s">
        <v>56</v>
      </c>
      <c r="E39" s="31">
        <f t="shared" si="84"/>
        <v>3797.3</v>
      </c>
      <c r="F39" s="31">
        <f t="shared" si="85"/>
        <v>0</v>
      </c>
      <c r="G39" s="31">
        <f t="shared" si="86"/>
        <v>2392.1999999999998</v>
      </c>
      <c r="H39" s="31">
        <f t="shared" si="87"/>
        <v>1405.1000000000001</v>
      </c>
      <c r="I39" s="31">
        <f t="shared" si="88"/>
        <v>0</v>
      </c>
      <c r="J39" s="50">
        <f t="shared" si="89"/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si="90"/>
        <v>0</v>
      </c>
      <c r="P39" s="33">
        <v>0</v>
      </c>
      <c r="Q39" s="33">
        <v>0</v>
      </c>
      <c r="R39" s="41">
        <f>3615.4-3376.8-238.6</f>
        <v>0</v>
      </c>
      <c r="S39" s="33">
        <v>0</v>
      </c>
      <c r="T39" s="33">
        <f t="shared" ref="T39" si="100">SUM(U39:X39)</f>
        <v>3797.3</v>
      </c>
      <c r="U39" s="33">
        <v>0</v>
      </c>
      <c r="V39" s="33">
        <f>2392.1+0.1</f>
        <v>2392.1999999999998</v>
      </c>
      <c r="W39" s="33">
        <f>1787.1-1661.2+998.1-0.1+281.2</f>
        <v>1405.1000000000001</v>
      </c>
      <c r="X39" s="33">
        <v>0</v>
      </c>
      <c r="Y39" s="39">
        <f t="shared" ref="Y39" si="101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102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3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4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05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06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7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8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154</v>
      </c>
      <c r="B40" s="29" t="s">
        <v>250</v>
      </c>
      <c r="C40" s="30" t="s">
        <v>24</v>
      </c>
      <c r="D40" s="30" t="s">
        <v>56</v>
      </c>
      <c r="E40" s="31">
        <f t="shared" si="84"/>
        <v>7900.5999999999995</v>
      </c>
      <c r="F40" s="31">
        <f t="shared" si="85"/>
        <v>0</v>
      </c>
      <c r="G40" s="31">
        <f t="shared" si="86"/>
        <v>5344.7</v>
      </c>
      <c r="H40" s="31">
        <f t="shared" si="87"/>
        <v>2555.8999999999996</v>
      </c>
      <c r="I40" s="31">
        <f t="shared" si="88"/>
        <v>0</v>
      </c>
      <c r="J40" s="50">
        <f t="shared" si="89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90"/>
        <v>0</v>
      </c>
      <c r="P40" s="33">
        <v>0</v>
      </c>
      <c r="Q40" s="33">
        <f>5344.7-5344.7</f>
        <v>0</v>
      </c>
      <c r="R40" s="41">
        <f>281.3+4662.7-4662.7-281.3</f>
        <v>0</v>
      </c>
      <c r="S40" s="33">
        <v>0</v>
      </c>
      <c r="T40" s="33">
        <f t="shared" ref="T40" si="109">SUM(U40:X40)</f>
        <v>6674.7999999999993</v>
      </c>
      <c r="U40" s="33">
        <v>0</v>
      </c>
      <c r="V40" s="33">
        <v>5344.7</v>
      </c>
      <c r="W40" s="33">
        <f>281.3+1048.8</f>
        <v>1330.1</v>
      </c>
      <c r="X40" s="33">
        <v>0</v>
      </c>
      <c r="Y40" s="33">
        <f t="shared" ref="Y40" si="110">SUM(Z40:AC40)</f>
        <v>0</v>
      </c>
      <c r="Z40" s="33">
        <v>0</v>
      </c>
      <c r="AA40" s="33">
        <v>0</v>
      </c>
      <c r="AB40" s="33">
        <f>6600-6600+1300-1300</f>
        <v>0</v>
      </c>
      <c r="AC40" s="33">
        <v>0</v>
      </c>
      <c r="AD40" s="33">
        <f t="shared" ref="AD40" si="111">SUM(AE40:AH40)</f>
        <v>1225.8</v>
      </c>
      <c r="AE40" s="33">
        <v>0</v>
      </c>
      <c r="AF40" s="33">
        <v>0</v>
      </c>
      <c r="AG40" s="33">
        <v>1225.8</v>
      </c>
      <c r="AH40" s="33">
        <v>0</v>
      </c>
      <c r="AI40" s="39">
        <f t="shared" ref="AI40" si="112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3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4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5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6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7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155</v>
      </c>
      <c r="B41" s="29" t="s">
        <v>252</v>
      </c>
      <c r="C41" s="30" t="s">
        <v>24</v>
      </c>
      <c r="D41" s="30" t="s">
        <v>56</v>
      </c>
      <c r="E41" s="31">
        <f t="shared" si="84"/>
        <v>13158.499999999998</v>
      </c>
      <c r="F41" s="31">
        <f t="shared" si="85"/>
        <v>0</v>
      </c>
      <c r="G41" s="31">
        <f t="shared" si="86"/>
        <v>8766.4</v>
      </c>
      <c r="H41" s="31">
        <f t="shared" si="87"/>
        <v>4392.0999999999976</v>
      </c>
      <c r="I41" s="31">
        <f t="shared" si="88"/>
        <v>0</v>
      </c>
      <c r="J41" s="50">
        <f t="shared" si="89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90"/>
        <v>3930.6999999999994</v>
      </c>
      <c r="P41" s="33">
        <v>0</v>
      </c>
      <c r="Q41" s="33">
        <v>0</v>
      </c>
      <c r="R41" s="41">
        <f>2770.2+1399.1-238.6</f>
        <v>3930.6999999999994</v>
      </c>
      <c r="S41" s="33">
        <v>0</v>
      </c>
      <c r="T41" s="33">
        <f t="shared" ref="T41" si="118">SUM(U41:X41)</f>
        <v>4613.8999999999987</v>
      </c>
      <c r="U41" s="33">
        <v>0</v>
      </c>
      <c r="V41" s="33">
        <v>4383.2</v>
      </c>
      <c r="W41" s="33">
        <f>507.9+4613.9+230.7-5121.8</f>
        <v>230.69999999999891</v>
      </c>
      <c r="X41" s="33">
        <v>0</v>
      </c>
      <c r="Y41" s="33">
        <f t="shared" ref="Y41" si="119">SUM(Z41:AC41)</f>
        <v>4613.8999999999996</v>
      </c>
      <c r="Z41" s="33">
        <v>0</v>
      </c>
      <c r="AA41" s="33">
        <f>4383.2</f>
        <v>4383.2</v>
      </c>
      <c r="AB41" s="33">
        <f>230.7</f>
        <v>230.7</v>
      </c>
      <c r="AC41" s="33">
        <v>0</v>
      </c>
      <c r="AD41" s="39">
        <f t="shared" ref="AD41" si="120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1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2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3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4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5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6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156</v>
      </c>
      <c r="B42" s="29" t="s">
        <v>253</v>
      </c>
      <c r="C42" s="30" t="s">
        <v>24</v>
      </c>
      <c r="D42" s="30" t="s">
        <v>56</v>
      </c>
      <c r="E42" s="31">
        <f t="shared" si="84"/>
        <v>8413.5</v>
      </c>
      <c r="F42" s="31">
        <f t="shared" si="85"/>
        <v>0</v>
      </c>
      <c r="G42" s="31">
        <f t="shared" si="86"/>
        <v>1328.6</v>
      </c>
      <c r="H42" s="31">
        <f t="shared" si="87"/>
        <v>7084.9</v>
      </c>
      <c r="I42" s="31">
        <f t="shared" si="88"/>
        <v>0</v>
      </c>
      <c r="J42" s="50">
        <f t="shared" si="89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90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7">SUM(U42:X42)</f>
        <v>6913.5</v>
      </c>
      <c r="U42" s="33">
        <v>0</v>
      </c>
      <c r="V42" s="33">
        <f>5344.7-4016.1</f>
        <v>1328.6</v>
      </c>
      <c r="W42" s="33">
        <f>281.3+1287.5+4016.1</f>
        <v>5584.9</v>
      </c>
      <c r="X42" s="33">
        <v>0</v>
      </c>
      <c r="Y42" s="33">
        <f t="shared" ref="Y42" si="128">SUM(Z42:AC42)</f>
        <v>1500</v>
      </c>
      <c r="Z42" s="33">
        <v>0</v>
      </c>
      <c r="AA42" s="33">
        <v>0</v>
      </c>
      <c r="AB42" s="33">
        <f>1500</f>
        <v>1500</v>
      </c>
      <c r="AC42" s="33">
        <v>0</v>
      </c>
      <c r="AD42" s="39">
        <f t="shared" ref="AD42" si="129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0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1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2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3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4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5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157</v>
      </c>
      <c r="B43" s="29" t="s">
        <v>254</v>
      </c>
      <c r="C43" s="30" t="s">
        <v>24</v>
      </c>
      <c r="D43" s="30" t="s">
        <v>56</v>
      </c>
      <c r="E43" s="31">
        <f t="shared" si="84"/>
        <v>7899.1</v>
      </c>
      <c r="F43" s="31">
        <f t="shared" si="85"/>
        <v>0</v>
      </c>
      <c r="G43" s="31">
        <f t="shared" si="86"/>
        <v>5344.7</v>
      </c>
      <c r="H43" s="31">
        <f t="shared" si="87"/>
        <v>2554.4000000000005</v>
      </c>
      <c r="I43" s="31">
        <f t="shared" si="88"/>
        <v>0</v>
      </c>
      <c r="J43" s="50">
        <f t="shared" si="89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90"/>
        <v>0</v>
      </c>
      <c r="P43" s="33">
        <v>0</v>
      </c>
      <c r="Q43" s="33">
        <f>5344.7-5344.7</f>
        <v>0</v>
      </c>
      <c r="R43" s="41">
        <f>281.3+4662.7-4066.2-596.5-281.3</f>
        <v>0</v>
      </c>
      <c r="S43" s="33">
        <v>0</v>
      </c>
      <c r="T43" s="33">
        <f t="shared" ref="T43" si="136">SUM(U43:X43)</f>
        <v>6741.7</v>
      </c>
      <c r="U43" s="33">
        <v>0</v>
      </c>
      <c r="V43" s="33">
        <v>5344.7</v>
      </c>
      <c r="W43" s="33">
        <f>1157.4+281.3+1115.7-1157.4</f>
        <v>1397</v>
      </c>
      <c r="X43" s="33">
        <v>0</v>
      </c>
      <c r="Y43" s="33">
        <f>SUM(Z43:AC43)</f>
        <v>868.60000000000014</v>
      </c>
      <c r="Z43" s="33">
        <v>0</v>
      </c>
      <c r="AA43" s="33">
        <v>0</v>
      </c>
      <c r="AB43" s="33">
        <f>868.6+288.8-288.8</f>
        <v>868.60000000000014</v>
      </c>
      <c r="AC43" s="33">
        <v>0</v>
      </c>
      <c r="AD43" s="33">
        <f t="shared" ref="AD43" si="137">SUM(AE43:AH43)</f>
        <v>288.8</v>
      </c>
      <c r="AE43" s="33">
        <v>0</v>
      </c>
      <c r="AF43" s="33">
        <v>0</v>
      </c>
      <c r="AG43" s="33">
        <v>288.8</v>
      </c>
      <c r="AH43" s="33">
        <v>0</v>
      </c>
      <c r="AI43" s="39">
        <f t="shared" ref="AI43" si="138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9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0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1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2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3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158</v>
      </c>
      <c r="B44" s="29" t="s">
        <v>255</v>
      </c>
      <c r="C44" s="30" t="s">
        <v>24</v>
      </c>
      <c r="D44" s="30" t="s">
        <v>274</v>
      </c>
      <c r="E44" s="31">
        <f t="shared" si="84"/>
        <v>641.20000000000005</v>
      </c>
      <c r="F44" s="31">
        <f t="shared" si="85"/>
        <v>0</v>
      </c>
      <c r="G44" s="31">
        <f t="shared" si="86"/>
        <v>0</v>
      </c>
      <c r="H44" s="31">
        <f t="shared" si="87"/>
        <v>641.20000000000005</v>
      </c>
      <c r="I44" s="31">
        <f t="shared" si="88"/>
        <v>0</v>
      </c>
      <c r="J44" s="50">
        <f t="shared" si="89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90"/>
        <v>0</v>
      </c>
      <c r="P44" s="33">
        <v>0</v>
      </c>
      <c r="Q44" s="33">
        <v>0</v>
      </c>
      <c r="R44" s="41">
        <f>357.9-357.9</f>
        <v>0</v>
      </c>
      <c r="S44" s="33">
        <v>0</v>
      </c>
      <c r="T44" s="33">
        <f t="shared" ref="T44" si="144">SUM(U44:X44)</f>
        <v>641.20000000000005</v>
      </c>
      <c r="U44" s="33">
        <v>0</v>
      </c>
      <c r="V44" s="33">
        <v>0</v>
      </c>
      <c r="W44" s="33">
        <f>541.2+100</f>
        <v>641.20000000000005</v>
      </c>
      <c r="X44" s="33">
        <v>0</v>
      </c>
      <c r="Y44" s="39">
        <f t="shared" ref="Y44" si="145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6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7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8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9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0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1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2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159</v>
      </c>
      <c r="B45" s="29" t="s">
        <v>246</v>
      </c>
      <c r="C45" s="30" t="s">
        <v>24</v>
      </c>
      <c r="D45" s="30" t="s">
        <v>56</v>
      </c>
      <c r="E45" s="31">
        <f t="shared" si="84"/>
        <v>6681.7</v>
      </c>
      <c r="F45" s="31">
        <f t="shared" si="85"/>
        <v>0</v>
      </c>
      <c r="G45" s="31">
        <f t="shared" si="86"/>
        <v>5899.7</v>
      </c>
      <c r="H45" s="31">
        <f t="shared" si="87"/>
        <v>782</v>
      </c>
      <c r="I45" s="31">
        <f t="shared" si="88"/>
        <v>0</v>
      </c>
      <c r="J45" s="50">
        <f t="shared" si="89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90"/>
        <v>0</v>
      </c>
      <c r="P45" s="33">
        <v>0</v>
      </c>
      <c r="Q45" s="33">
        <v>0</v>
      </c>
      <c r="R45" s="41">
        <f>119.3-119.3</f>
        <v>0</v>
      </c>
      <c r="S45" s="33">
        <v>0</v>
      </c>
      <c r="T45" s="33">
        <f t="shared" ref="T45:T53" si="153">SUM(U45:X45)</f>
        <v>6681.7</v>
      </c>
      <c r="U45" s="33">
        <v>0</v>
      </c>
      <c r="V45" s="33">
        <v>5899.7</v>
      </c>
      <c r="W45" s="33">
        <f>471.5+6210.2+310.5-6210.2</f>
        <v>782</v>
      </c>
      <c r="X45" s="33">
        <v>0</v>
      </c>
      <c r="Y45" s="39">
        <f t="shared" ref="Y45:Y53" si="154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:AD53" si="155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:AI53" si="156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:AN53" si="157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:AS53" si="158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:AX53" si="159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:BC53" si="160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:BH53" si="161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160</v>
      </c>
      <c r="B46" s="29" t="s">
        <v>256</v>
      </c>
      <c r="C46" s="30" t="s">
        <v>24</v>
      </c>
      <c r="D46" s="30" t="s">
        <v>56</v>
      </c>
      <c r="E46" s="31">
        <f t="shared" si="84"/>
        <v>4551.6000000000004</v>
      </c>
      <c r="F46" s="31">
        <f t="shared" si="85"/>
        <v>0</v>
      </c>
      <c r="G46" s="31">
        <f t="shared" si="86"/>
        <v>3830.9</v>
      </c>
      <c r="H46" s="31">
        <f t="shared" si="87"/>
        <v>720.69999999999982</v>
      </c>
      <c r="I46" s="31">
        <f t="shared" si="88"/>
        <v>0</v>
      </c>
      <c r="J46" s="50">
        <f t="shared" si="89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90"/>
        <v>0</v>
      </c>
      <c r="P46" s="33">
        <v>0</v>
      </c>
      <c r="Q46" s="33">
        <v>0</v>
      </c>
      <c r="R46" s="41">
        <v>0</v>
      </c>
      <c r="S46" s="33">
        <v>0</v>
      </c>
      <c r="T46" s="33">
        <f t="shared" ref="T46" si="162">SUM(U46:X46)</f>
        <v>4551.6000000000004</v>
      </c>
      <c r="U46" s="33">
        <v>0</v>
      </c>
      <c r="V46" s="33">
        <f>3830.8+0.1</f>
        <v>3830.9</v>
      </c>
      <c r="W46" s="33">
        <f>2531.6-2329.9-0.1+519.1</f>
        <v>720.69999999999982</v>
      </c>
      <c r="X46" s="33">
        <v>0</v>
      </c>
      <c r="Y46" s="39">
        <f t="shared" ref="Y46" si="163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4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5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6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7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8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9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0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161</v>
      </c>
      <c r="B47" s="29" t="s">
        <v>280</v>
      </c>
      <c r="C47" s="30" t="s">
        <v>24</v>
      </c>
      <c r="D47" s="30" t="s">
        <v>56</v>
      </c>
      <c r="E47" s="31">
        <f t="shared" ref="E47" si="171">J47+O47+T47+Y47+AD47+AI47+AN47+AS47+AX47</f>
        <v>0</v>
      </c>
      <c r="F47" s="31">
        <f t="shared" ref="F47" si="172">K47+P47+U47+Z47+AE47+AJ47+AO47+AT47+AY47</f>
        <v>0</v>
      </c>
      <c r="G47" s="31">
        <f t="shared" ref="G47" si="173">L47+Q47+V47+AA47+AF47+AK47+AP47+AU47+AZ47</f>
        <v>0</v>
      </c>
      <c r="H47" s="31">
        <f t="shared" ref="H47" si="174">M47+R47+W47+AB47+AG47+AL47+AQ47+AV47+BA47</f>
        <v>0</v>
      </c>
      <c r="I47" s="31">
        <f t="shared" ref="I47" si="175">N47+S47+X47+AC47+AH47+AM47+AR47+AW47+BB47</f>
        <v>0</v>
      </c>
      <c r="J47" s="50">
        <f t="shared" ref="J47" si="176">M47</f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ref="O47" si="177">SUM(P47:S47)</f>
        <v>0</v>
      </c>
      <c r="P47" s="33">
        <v>0</v>
      </c>
      <c r="Q47" s="33">
        <v>0</v>
      </c>
      <c r="R47" s="41">
        <v>0</v>
      </c>
      <c r="S47" s="33">
        <v>0</v>
      </c>
      <c r="T47" s="33">
        <f t="shared" ref="T47" si="178">SUM(U47:X47)</f>
        <v>0</v>
      </c>
      <c r="U47" s="33">
        <v>0</v>
      </c>
      <c r="V47" s="33">
        <v>0</v>
      </c>
      <c r="W47" s="33">
        <f>5518.9-5518.9</f>
        <v>0</v>
      </c>
      <c r="X47" s="33">
        <v>0</v>
      </c>
      <c r="Y47" s="39">
        <f t="shared" ref="Y47" si="179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80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81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82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83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84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85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86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162</v>
      </c>
      <c r="B48" s="29" t="s">
        <v>286</v>
      </c>
      <c r="C48" s="30" t="s">
        <v>24</v>
      </c>
      <c r="D48" s="30" t="s">
        <v>56</v>
      </c>
      <c r="E48" s="31">
        <f t="shared" ref="E48" si="187">J48+O48+T48+Y48+AD48+AI48+AN48+AS48+AX48</f>
        <v>4655.4000000000005</v>
      </c>
      <c r="F48" s="31">
        <f t="shared" ref="F48" si="188">K48+P48+U48+Z48+AE48+AJ48+AO48+AT48+AY48</f>
        <v>0</v>
      </c>
      <c r="G48" s="31">
        <f t="shared" ref="G48" si="189">L48+Q48+V48+AA48+AF48+AK48+AP48+AU48+AZ48</f>
        <v>4422.6000000000004</v>
      </c>
      <c r="H48" s="31">
        <f t="shared" ref="H48" si="190">M48+R48+W48+AB48+AG48+AL48+AQ48+AV48+BA48</f>
        <v>232.80000000000018</v>
      </c>
      <c r="I48" s="31">
        <f t="shared" ref="I48" si="191">N48+S48+X48+AC48+AH48+AM48+AR48+AW48+BB48</f>
        <v>0</v>
      </c>
      <c r="J48" s="50">
        <f t="shared" ref="J48" si="192">M48</f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ref="O48" si="193">SUM(P48:S48)</f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94">SUM(U48:X48)</f>
        <v>4655.4000000000005</v>
      </c>
      <c r="U48" s="33">
        <v>0</v>
      </c>
      <c r="V48" s="33">
        <v>4422.6000000000004</v>
      </c>
      <c r="W48" s="33">
        <f>4655.4+232.8-4655.4</f>
        <v>232.80000000000018</v>
      </c>
      <c r="X48" s="33">
        <v>0</v>
      </c>
      <c r="Y48" s="39">
        <f t="shared" ref="Y48" si="195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96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97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8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9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200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201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202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163</v>
      </c>
      <c r="B49" s="29" t="s">
        <v>339</v>
      </c>
      <c r="C49" s="30" t="s">
        <v>24</v>
      </c>
      <c r="D49" s="30" t="s">
        <v>56</v>
      </c>
      <c r="E49" s="31">
        <f t="shared" ref="E49" si="203">J49+O49+T49+Y49+AD49+AI49+AN49+AS49+AX49</f>
        <v>4645.8999999999996</v>
      </c>
      <c r="F49" s="31">
        <f t="shared" ref="F49" si="204">K49+P49+U49+Z49+AE49+AJ49+AO49+AT49+AY49</f>
        <v>0</v>
      </c>
      <c r="G49" s="31">
        <f t="shared" ref="G49" si="205">L49+Q49+V49+AA49+AF49+AK49+AP49+AU49+AZ49</f>
        <v>0</v>
      </c>
      <c r="H49" s="31">
        <f t="shared" ref="H49" si="206">M49+R49+W49+AB49+AG49+AL49+AQ49+AV49+BA49</f>
        <v>4645.8999999999996</v>
      </c>
      <c r="I49" s="31">
        <f t="shared" ref="I49" si="207">N49+S49+X49+AC49+AH49+AM49+AR49+AW49+BB49</f>
        <v>0</v>
      </c>
      <c r="J49" s="50">
        <f t="shared" ref="J49" si="208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9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10">SUM(U49:X49)</f>
        <v>0</v>
      </c>
      <c r="U49" s="33">
        <v>0</v>
      </c>
      <c r="V49" s="33">
        <v>0</v>
      </c>
      <c r="W49" s="33">
        <v>0</v>
      </c>
      <c r="X49" s="33">
        <v>0</v>
      </c>
      <c r="Y49" s="33">
        <f t="shared" ref="Y49" si="211">SUM(Z49:AC49)</f>
        <v>0</v>
      </c>
      <c r="Z49" s="33">
        <v>0</v>
      </c>
      <c r="AA49" s="33">
        <v>0</v>
      </c>
      <c r="AB49" s="33">
        <f>7000-2354.1-4645.9</f>
        <v>0</v>
      </c>
      <c r="AC49" s="33">
        <v>0</v>
      </c>
      <c r="AD49" s="33">
        <f t="shared" ref="AD49" si="212">SUM(AE49:AH49)</f>
        <v>4645.8999999999996</v>
      </c>
      <c r="AE49" s="33">
        <v>0</v>
      </c>
      <c r="AF49" s="33">
        <v>0</v>
      </c>
      <c r="AG49" s="33">
        <v>4645.8999999999996</v>
      </c>
      <c r="AH49" s="33">
        <v>0</v>
      </c>
      <c r="AI49" s="39">
        <f t="shared" ref="AI49" si="213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14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15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16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17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8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33" x14ac:dyDescent="0.25">
      <c r="A50" s="28" t="s">
        <v>164</v>
      </c>
      <c r="B50" s="8" t="s">
        <v>170</v>
      </c>
      <c r="C50" s="30" t="s">
        <v>24</v>
      </c>
      <c r="D50" s="30" t="s">
        <v>94</v>
      </c>
      <c r="E50" s="31">
        <f t="shared" ref="E50:I53" si="219">J50+O50+T50+Y50+AD50+AI50+AN50+AS50+AX50</f>
        <v>5400</v>
      </c>
      <c r="F50" s="31">
        <f t="shared" si="219"/>
        <v>0</v>
      </c>
      <c r="G50" s="31">
        <f t="shared" si="219"/>
        <v>0</v>
      </c>
      <c r="H50" s="31">
        <f t="shared" si="219"/>
        <v>5346</v>
      </c>
      <c r="I50" s="31">
        <f t="shared" si="219"/>
        <v>54</v>
      </c>
      <c r="J50" s="32">
        <f>SUM(K50:N50)</f>
        <v>5400</v>
      </c>
      <c r="K50" s="33">
        <v>0</v>
      </c>
      <c r="L50" s="33">
        <v>0</v>
      </c>
      <c r="M50" s="32">
        <v>5346</v>
      </c>
      <c r="N50" s="33">
        <v>54</v>
      </c>
      <c r="O50" s="33">
        <f t="shared" si="90"/>
        <v>0</v>
      </c>
      <c r="P50" s="33">
        <v>0</v>
      </c>
      <c r="Q50" s="33">
        <v>0</v>
      </c>
      <c r="R50" s="40">
        <v>0</v>
      </c>
      <c r="S50" s="33">
        <v>0</v>
      </c>
      <c r="T50" s="39">
        <f t="shared" si="153"/>
        <v>0</v>
      </c>
      <c r="U50" s="33">
        <v>0</v>
      </c>
      <c r="V50" s="33">
        <v>0</v>
      </c>
      <c r="W50" s="33">
        <v>0</v>
      </c>
      <c r="X50" s="33">
        <v>0</v>
      </c>
      <c r="Y50" s="39">
        <f t="shared" si="154"/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si="155"/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si="156"/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si="157"/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si="158"/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si="159"/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si="160"/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si="161"/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33" x14ac:dyDescent="0.25">
      <c r="A51" s="28" t="s">
        <v>165</v>
      </c>
      <c r="B51" s="9" t="s">
        <v>171</v>
      </c>
      <c r="C51" s="30" t="s">
        <v>24</v>
      </c>
      <c r="D51" s="30" t="s">
        <v>94</v>
      </c>
      <c r="E51" s="31">
        <f t="shared" si="219"/>
        <v>1800</v>
      </c>
      <c r="F51" s="31">
        <f t="shared" si="219"/>
        <v>0</v>
      </c>
      <c r="G51" s="31">
        <f t="shared" si="219"/>
        <v>0</v>
      </c>
      <c r="H51" s="31">
        <f t="shared" si="219"/>
        <v>1782</v>
      </c>
      <c r="I51" s="31">
        <f t="shared" si="219"/>
        <v>18</v>
      </c>
      <c r="J51" s="32">
        <f t="shared" ref="J51:J53" si="220">SUM(K51:N51)</f>
        <v>1800</v>
      </c>
      <c r="K51" s="33">
        <v>0</v>
      </c>
      <c r="L51" s="33">
        <v>0</v>
      </c>
      <c r="M51" s="32">
        <v>1782</v>
      </c>
      <c r="N51" s="33">
        <v>18</v>
      </c>
      <c r="O51" s="33">
        <f t="shared" si="90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53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54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55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56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57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58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59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60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61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166</v>
      </c>
      <c r="B52" s="9" t="s">
        <v>172</v>
      </c>
      <c r="C52" s="30" t="s">
        <v>24</v>
      </c>
      <c r="D52" s="30" t="s">
        <v>94</v>
      </c>
      <c r="E52" s="31">
        <f t="shared" si="219"/>
        <v>1800</v>
      </c>
      <c r="F52" s="31">
        <f t="shared" si="219"/>
        <v>0</v>
      </c>
      <c r="G52" s="31">
        <f t="shared" si="219"/>
        <v>0</v>
      </c>
      <c r="H52" s="31">
        <f t="shared" si="219"/>
        <v>1782</v>
      </c>
      <c r="I52" s="31">
        <f t="shared" si="219"/>
        <v>18</v>
      </c>
      <c r="J52" s="32">
        <f t="shared" si="220"/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90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53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54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55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56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57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58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59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60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61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167</v>
      </c>
      <c r="B53" s="9" t="s">
        <v>173</v>
      </c>
      <c r="C53" s="30" t="s">
        <v>24</v>
      </c>
      <c r="D53" s="30" t="s">
        <v>94</v>
      </c>
      <c r="E53" s="31">
        <f t="shared" si="219"/>
        <v>3024</v>
      </c>
      <c r="F53" s="31">
        <f t="shared" si="219"/>
        <v>0</v>
      </c>
      <c r="G53" s="31">
        <f t="shared" si="219"/>
        <v>0</v>
      </c>
      <c r="H53" s="31">
        <f t="shared" si="219"/>
        <v>2993.8</v>
      </c>
      <c r="I53" s="31">
        <f t="shared" si="219"/>
        <v>30.2</v>
      </c>
      <c r="J53" s="32">
        <f t="shared" si="220"/>
        <v>3024</v>
      </c>
      <c r="K53" s="33">
        <v>0</v>
      </c>
      <c r="L53" s="33">
        <v>0</v>
      </c>
      <c r="M53" s="32">
        <v>2993.8</v>
      </c>
      <c r="N53" s="33">
        <v>30.2</v>
      </c>
      <c r="O53" s="33">
        <f t="shared" ref="O53" si="221">R53</f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53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54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55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56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57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58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59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60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61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168</v>
      </c>
      <c r="B54" s="29" t="s">
        <v>140</v>
      </c>
      <c r="C54" s="30" t="s">
        <v>24</v>
      </c>
      <c r="D54" s="30" t="s">
        <v>94</v>
      </c>
      <c r="E54" s="31">
        <f>J54+O54+T54+Y54+AD54+AI54+AN54+AS54+AX54</f>
        <v>460</v>
      </c>
      <c r="F54" s="31">
        <f t="shared" ref="F54" si="222">K54+P54+U54+Z54+AE54+AJ54+AO54+AT54+AY54</f>
        <v>0</v>
      </c>
      <c r="G54" s="31">
        <f t="shared" ref="G54" si="223">L54+Q54+V54+AA54+AF54+AK54+AP54+AU54+AZ54</f>
        <v>0</v>
      </c>
      <c r="H54" s="31">
        <f t="shared" ref="H54" si="224">M54+R54+W54+AB54+AG54+AL54+AQ54+AV54+BA54</f>
        <v>455.4</v>
      </c>
      <c r="I54" s="31">
        <f t="shared" ref="I54" si="225">N54+S54+X54+AC54+AH54+AM54+AR54+AW54+BB54</f>
        <v>4.5999999999999996</v>
      </c>
      <c r="J54" s="50">
        <f>M54+N54</f>
        <v>460</v>
      </c>
      <c r="K54" s="33">
        <v>0</v>
      </c>
      <c r="L54" s="33">
        <v>0</v>
      </c>
      <c r="M54" s="50">
        <v>455.4</v>
      </c>
      <c r="N54" s="33">
        <v>4.5999999999999996</v>
      </c>
      <c r="O54" s="33">
        <f t="shared" ref="O54" si="226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>SUM(U54:X54)</f>
        <v>0</v>
      </c>
      <c r="U54" s="33">
        <v>0</v>
      </c>
      <c r="V54" s="33">
        <v>0</v>
      </c>
      <c r="W54" s="33">
        <v>0</v>
      </c>
      <c r="X54" s="33">
        <v>0</v>
      </c>
      <c r="Y54" s="39">
        <f>SUM(Z54:AC54)</f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>SUM(AE54:AH54)</f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>SUM(AJ54:AM54)</f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>SUM(AO54:AR54)</f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>SUM(AT54:AW54)</f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>SUM(AY54:BB54)</f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>SUM(BD54:BG54)</f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>SUM(BI54:BL54)</f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169</v>
      </c>
      <c r="B55" s="29" t="s">
        <v>141</v>
      </c>
      <c r="C55" s="30" t="s">
        <v>24</v>
      </c>
      <c r="D55" s="30" t="s">
        <v>94</v>
      </c>
      <c r="E55" s="31">
        <f t="shared" ref="E55" si="227">J55+O55+T55+Y55+AD55+AI55+AN55+AS55+AX55</f>
        <v>80</v>
      </c>
      <c r="F55" s="31">
        <f t="shared" ref="F55" si="228">K55+P55+U55+Z55+AE55+AJ55+AO55+AT55+AY55</f>
        <v>0</v>
      </c>
      <c r="G55" s="31">
        <f t="shared" ref="G55" si="229">L55+Q55+V55+AA55+AF55+AK55+AP55+AU55+AZ55</f>
        <v>0</v>
      </c>
      <c r="H55" s="31">
        <f t="shared" ref="H55" si="230">M55+R55+W55+AB55+AG55+AL55+AQ55+AV55+BA55</f>
        <v>79.2</v>
      </c>
      <c r="I55" s="31">
        <f t="shared" ref="I55" si="231">N55+S55+X55+AC55+AH55+AM55+AR55+AW55+BB55</f>
        <v>0.8</v>
      </c>
      <c r="J55" s="32">
        <f>SUM(K55:N55)</f>
        <v>80</v>
      </c>
      <c r="K55" s="33">
        <v>0</v>
      </c>
      <c r="L55" s="33">
        <v>0</v>
      </c>
      <c r="M55" s="32">
        <v>79.2</v>
      </c>
      <c r="N55" s="33">
        <v>0.8</v>
      </c>
      <c r="O55" s="33">
        <f t="shared" ref="O55" si="232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191</v>
      </c>
      <c r="B56" s="43" t="s">
        <v>142</v>
      </c>
      <c r="C56" s="30" t="s">
        <v>24</v>
      </c>
      <c r="D56" s="30" t="s">
        <v>94</v>
      </c>
      <c r="E56" s="31">
        <f t="shared" ref="E56:E58" si="233">J56+O56+T56+Y56+AD56+AI56+AN56+AS56+AX56</f>
        <v>80</v>
      </c>
      <c r="F56" s="31">
        <f t="shared" ref="F56:F58" si="234">K56+P56+U56+Z56+AE56+AJ56+AO56+AT56+AY56</f>
        <v>0</v>
      </c>
      <c r="G56" s="31">
        <f t="shared" ref="G56:G58" si="235">L56+Q56+V56+AA56+AF56+AK56+AP56+AU56+AZ56</f>
        <v>0</v>
      </c>
      <c r="H56" s="31">
        <f t="shared" ref="H56:H58" si="236">M56+R56+W56+AB56+AG56+AL56+AQ56+AV56+BA56</f>
        <v>79.2</v>
      </c>
      <c r="I56" s="31">
        <f t="shared" ref="I56:I58" si="237">N56+S56+X56+AC56+AH56+AM56+AR56+AW56+BB56</f>
        <v>0.8</v>
      </c>
      <c r="J56" s="32">
        <f t="shared" ref="J56:J58" si="238"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:O59" si="239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192</v>
      </c>
      <c r="B57" s="43" t="s">
        <v>143</v>
      </c>
      <c r="C57" s="30" t="s">
        <v>24</v>
      </c>
      <c r="D57" s="30" t="s">
        <v>94</v>
      </c>
      <c r="E57" s="31">
        <f t="shared" si="233"/>
        <v>80</v>
      </c>
      <c r="F57" s="31">
        <f t="shared" si="234"/>
        <v>0</v>
      </c>
      <c r="G57" s="31">
        <f t="shared" si="235"/>
        <v>0</v>
      </c>
      <c r="H57" s="31">
        <f t="shared" si="236"/>
        <v>79.2</v>
      </c>
      <c r="I57" s="31">
        <f t="shared" si="237"/>
        <v>0.8</v>
      </c>
      <c r="J57" s="32">
        <f t="shared" si="238"/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si="239"/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33" x14ac:dyDescent="0.25">
      <c r="A58" s="28" t="s">
        <v>193</v>
      </c>
      <c r="B58" s="43" t="s">
        <v>144</v>
      </c>
      <c r="C58" s="30" t="s">
        <v>24</v>
      </c>
      <c r="D58" s="30" t="s">
        <v>94</v>
      </c>
      <c r="E58" s="31">
        <f t="shared" si="233"/>
        <v>80</v>
      </c>
      <c r="F58" s="31">
        <f t="shared" si="234"/>
        <v>0</v>
      </c>
      <c r="G58" s="31">
        <f t="shared" si="235"/>
        <v>0</v>
      </c>
      <c r="H58" s="31">
        <f t="shared" si="236"/>
        <v>79.2</v>
      </c>
      <c r="I58" s="31">
        <f t="shared" si="237"/>
        <v>0.8</v>
      </c>
      <c r="J58" s="32">
        <f t="shared" si="238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39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82.5" x14ac:dyDescent="0.25">
      <c r="A59" s="28" t="s">
        <v>194</v>
      </c>
      <c r="B59" s="43" t="s">
        <v>205</v>
      </c>
      <c r="C59" s="30" t="s">
        <v>24</v>
      </c>
      <c r="D59" s="30" t="s">
        <v>38</v>
      </c>
      <c r="E59" s="31">
        <f t="shared" ref="E59" si="240">J59+O59+T59+Y59+AD59+AI59+AN59+AS59+AX59</f>
        <v>1875.8</v>
      </c>
      <c r="F59" s="31">
        <f t="shared" ref="F59" si="241">K59+P59+U59+Z59+AE59+AJ59+AO59+AT59+AY59</f>
        <v>0</v>
      </c>
      <c r="G59" s="31">
        <f t="shared" ref="G59" si="242">L59+Q59+V59+AA59+AF59+AK59+AP59+AU59+AZ59</f>
        <v>0</v>
      </c>
      <c r="H59" s="31">
        <f t="shared" ref="H59" si="243">M59+R59+W59+AB59+AG59+AL59+AQ59+AV59+BA59</f>
        <v>1875.8</v>
      </c>
      <c r="I59" s="31">
        <f t="shared" ref="I59" si="244">N59+S59+X59+AC59+AH59+AM59+AR59+AW59+BB59</f>
        <v>0</v>
      </c>
      <c r="J59" s="33">
        <f t="shared" ref="J59:J62" si="245">M59</f>
        <v>0</v>
      </c>
      <c r="K59" s="33">
        <v>0</v>
      </c>
      <c r="L59" s="33">
        <v>0</v>
      </c>
      <c r="M59" s="40">
        <v>0</v>
      </c>
      <c r="N59" s="33">
        <v>0</v>
      </c>
      <c r="O59" s="33">
        <f t="shared" si="239"/>
        <v>1875.8</v>
      </c>
      <c r="P59" s="33"/>
      <c r="Q59" s="33">
        <v>0</v>
      </c>
      <c r="R59" s="41">
        <v>1875.8</v>
      </c>
      <c r="S59" s="33">
        <v>0</v>
      </c>
      <c r="T59" s="39">
        <f t="shared" ref="T59:T62" si="246"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 t="shared" ref="Y59:Y62" si="247"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 t="shared" ref="AD59:AD62" si="248"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 t="shared" ref="AI59:AI62" si="249"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 t="shared" ref="AN59:AN62" si="250"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 t="shared" ref="AS59:AS62" si="251"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 t="shared" ref="AX59:AX62" si="252"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 t="shared" ref="BC59:BC62" si="253"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 t="shared" ref="BH59:BH62" si="254"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99" x14ac:dyDescent="0.25">
      <c r="A60" s="28" t="s">
        <v>275</v>
      </c>
      <c r="B60" s="43" t="s">
        <v>210</v>
      </c>
      <c r="C60" s="30" t="s">
        <v>24</v>
      </c>
      <c r="D60" s="30" t="s">
        <v>38</v>
      </c>
      <c r="E60" s="31">
        <f t="shared" ref="E60" si="255">J60+O60+T60+Y60+AD60+AI60+AN60+AS60+AX60</f>
        <v>610.9</v>
      </c>
      <c r="F60" s="31">
        <f t="shared" ref="F60" si="256">K60+P60+U60+Z60+AE60+AJ60+AO60+AT60+AY60</f>
        <v>0</v>
      </c>
      <c r="G60" s="31">
        <f t="shared" ref="G60" si="257">L60+Q60+V60+AA60+AF60+AK60+AP60+AU60+AZ60</f>
        <v>0</v>
      </c>
      <c r="H60" s="31">
        <f t="shared" ref="H60" si="258">M60+R60+W60+AB60+AG60+AL60+AQ60+AV60+BA60</f>
        <v>610.9</v>
      </c>
      <c r="I60" s="31">
        <f t="shared" ref="I60" si="259">N60+S60+X60+AC60+AH60+AM60+AR60+AW60+BB60</f>
        <v>0</v>
      </c>
      <c r="J60" s="33">
        <f t="shared" si="245"/>
        <v>0</v>
      </c>
      <c r="K60" s="33">
        <v>0</v>
      </c>
      <c r="L60" s="33">
        <v>0</v>
      </c>
      <c r="M60" s="40">
        <v>0</v>
      </c>
      <c r="N60" s="33">
        <v>0</v>
      </c>
      <c r="O60" s="33">
        <f t="shared" ref="O60" si="260">R60</f>
        <v>610.9</v>
      </c>
      <c r="P60" s="33"/>
      <c r="Q60" s="33">
        <v>0</v>
      </c>
      <c r="R60" s="41">
        <v>610.9</v>
      </c>
      <c r="S60" s="33">
        <v>0</v>
      </c>
      <c r="T60" s="39">
        <f t="shared" si="246"/>
        <v>0</v>
      </c>
      <c r="U60" s="33">
        <v>0</v>
      </c>
      <c r="V60" s="33">
        <v>0</v>
      </c>
      <c r="W60" s="33">
        <v>0</v>
      </c>
      <c r="X60" s="33">
        <v>0</v>
      </c>
      <c r="Y60" s="39">
        <f t="shared" si="247"/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 t="shared" si="248"/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 t="shared" si="249"/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 t="shared" si="250"/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 t="shared" si="251"/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 t="shared" si="252"/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 t="shared" si="253"/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 t="shared" si="254"/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66" x14ac:dyDescent="0.25">
      <c r="A61" s="28" t="s">
        <v>278</v>
      </c>
      <c r="B61" s="43" t="s">
        <v>276</v>
      </c>
      <c r="C61" s="30" t="s">
        <v>24</v>
      </c>
      <c r="D61" s="30" t="s">
        <v>38</v>
      </c>
      <c r="E61" s="31">
        <f t="shared" ref="E61" si="261">J61+O61+T61+Y61+AD61+AI61+AN61+AS61+AX61</f>
        <v>3900</v>
      </c>
      <c r="F61" s="31">
        <f t="shared" ref="F61" si="262">K61+P61+U61+Z61+AE61+AJ61+AO61+AT61+AY61</f>
        <v>0</v>
      </c>
      <c r="G61" s="31">
        <f t="shared" ref="G61" si="263">L61+Q61+V61+AA61+AF61+AK61+AP61+AU61+AZ61</f>
        <v>0</v>
      </c>
      <c r="H61" s="31">
        <f t="shared" ref="H61" si="264">M61+R61+W61+AB61+AG61+AL61+AQ61+AV61+BA61</f>
        <v>3900</v>
      </c>
      <c r="I61" s="31">
        <f t="shared" ref="I61" si="265">N61+S61+X61+AC61+AH61+AM61+AR61+AW61+BB61</f>
        <v>0</v>
      </c>
      <c r="J61" s="33">
        <f t="shared" si="245"/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ref="O61" si="266">R61</f>
        <v>0</v>
      </c>
      <c r="P61" s="33"/>
      <c r="Q61" s="33">
        <v>0</v>
      </c>
      <c r="R61" s="41">
        <v>0</v>
      </c>
      <c r="S61" s="33">
        <v>0</v>
      </c>
      <c r="T61" s="39">
        <f t="shared" si="246"/>
        <v>3900</v>
      </c>
      <c r="U61" s="33">
        <v>0</v>
      </c>
      <c r="V61" s="33">
        <v>0</v>
      </c>
      <c r="W61" s="41">
        <v>3900</v>
      </c>
      <c r="X61" s="33">
        <v>0</v>
      </c>
      <c r="Y61" s="39">
        <f t="shared" si="247"/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si="248"/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si="249"/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si="250"/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si="251"/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si="252"/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si="253"/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si="254"/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281</v>
      </c>
      <c r="B62" s="43" t="s">
        <v>279</v>
      </c>
      <c r="C62" s="30" t="s">
        <v>24</v>
      </c>
      <c r="D62" s="30" t="s">
        <v>38</v>
      </c>
      <c r="E62" s="31">
        <f t="shared" ref="E62" si="267">J62+O62+T62+Y62+AD62+AI62+AN62+AS62+AX62</f>
        <v>518</v>
      </c>
      <c r="F62" s="31">
        <f t="shared" ref="F62" si="268">K62+P62+U62+Z62+AE62+AJ62+AO62+AT62+AY62</f>
        <v>0</v>
      </c>
      <c r="G62" s="31">
        <f t="shared" ref="G62" si="269">L62+Q62+V62+AA62+AF62+AK62+AP62+AU62+AZ62</f>
        <v>0</v>
      </c>
      <c r="H62" s="31">
        <f t="shared" ref="H62" si="270">M62+R62+W62+AB62+AG62+AL62+AQ62+AV62+BA62</f>
        <v>518</v>
      </c>
      <c r="I62" s="31">
        <f t="shared" ref="I62" si="271">N62+S62+X62+AC62+AH62+AM62+AR62+AW62+BB62</f>
        <v>0</v>
      </c>
      <c r="J62" s="33">
        <f t="shared" si="245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72">R62</f>
        <v>0</v>
      </c>
      <c r="P62" s="33"/>
      <c r="Q62" s="33">
        <v>0</v>
      </c>
      <c r="R62" s="41">
        <v>0</v>
      </c>
      <c r="S62" s="33">
        <v>0</v>
      </c>
      <c r="T62" s="39">
        <f t="shared" si="246"/>
        <v>518</v>
      </c>
      <c r="U62" s="33">
        <v>0</v>
      </c>
      <c r="V62" s="33">
        <v>0</v>
      </c>
      <c r="W62" s="41">
        <v>518</v>
      </c>
      <c r="X62" s="33">
        <v>0</v>
      </c>
      <c r="Y62" s="39">
        <f t="shared" si="247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48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49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50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51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52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53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54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282</v>
      </c>
      <c r="B63" s="43" t="s">
        <v>283</v>
      </c>
      <c r="C63" s="30" t="s">
        <v>24</v>
      </c>
      <c r="D63" s="30" t="s">
        <v>56</v>
      </c>
      <c r="E63" s="31">
        <f t="shared" ref="E63" si="273">J63+O63+T63+Y63+AD63+AI63+AN63+AS63+AX63</f>
        <v>576.4</v>
      </c>
      <c r="F63" s="31">
        <f t="shared" ref="F63" si="274">K63+P63+U63+Z63+AE63+AJ63+AO63+AT63+AY63</f>
        <v>0</v>
      </c>
      <c r="G63" s="31">
        <f t="shared" ref="G63" si="275">L63+Q63+V63+AA63+AF63+AK63+AP63+AU63+AZ63</f>
        <v>0</v>
      </c>
      <c r="H63" s="31">
        <f t="shared" ref="H63" si="276">M63+R63+W63+AB63+AG63+AL63+AQ63+AV63+BA63</f>
        <v>576.4</v>
      </c>
      <c r="I63" s="31">
        <f t="shared" ref="I63" si="277">N63+S63+X63+AC63+AH63+AM63+AR63+AW63+BB63</f>
        <v>0</v>
      </c>
      <c r="J63" s="33">
        <f t="shared" ref="J63" si="278">M63</f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9">R63</f>
        <v>0</v>
      </c>
      <c r="P63" s="33"/>
      <c r="Q63" s="33">
        <v>0</v>
      </c>
      <c r="R63" s="41">
        <v>0</v>
      </c>
      <c r="S63" s="33">
        <v>0</v>
      </c>
      <c r="T63" s="39">
        <f t="shared" ref="T63" si="280">SUM(U63:X63)</f>
        <v>576.4</v>
      </c>
      <c r="U63" s="33">
        <v>0</v>
      </c>
      <c r="V63" s="33">
        <v>0</v>
      </c>
      <c r="W63" s="41">
        <v>576.4</v>
      </c>
      <c r="X63" s="33">
        <v>0</v>
      </c>
      <c r="Y63" s="39">
        <f t="shared" ref="Y63" si="281">SUM(Z63:AC63)</f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ref="AD63" si="282">SUM(AE63:AH63)</f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ref="AI63" si="283">SUM(AJ63:AM63)</f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ref="AN63" si="284">SUM(AO63:AR63)</f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ref="AS63" si="285">SUM(AT63:AW63)</f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ref="AX63" si="286">SUM(AY63:BB63)</f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ref="BC63" si="287">SUM(BD63:BG63)</f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ref="BH63" si="288">SUM(BI63:BL63)</f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284</v>
      </c>
      <c r="B64" s="43" t="s">
        <v>285</v>
      </c>
      <c r="C64" s="30" t="s">
        <v>24</v>
      </c>
      <c r="D64" s="30" t="s">
        <v>56</v>
      </c>
      <c r="E64" s="31">
        <f t="shared" ref="E64" si="289">J64+O64+T64+Y64+AD64+AI64+AN64+AS64+AX64</f>
        <v>1275.8</v>
      </c>
      <c r="F64" s="31">
        <f t="shared" ref="F64" si="290">K64+P64+U64+Z64+AE64+AJ64+AO64+AT64+AY64</f>
        <v>0</v>
      </c>
      <c r="G64" s="31">
        <f t="shared" ref="G64" si="291">L64+Q64+V64+AA64+AF64+AK64+AP64+AU64+AZ64</f>
        <v>0</v>
      </c>
      <c r="H64" s="31">
        <f t="shared" ref="H64" si="292">M64+R64+W64+AB64+AG64+AL64+AQ64+AV64+BA64</f>
        <v>1275.8</v>
      </c>
      <c r="I64" s="31">
        <f t="shared" ref="I64" si="293">N64+S64+X64+AC64+AH64+AM64+AR64+AW64+BB64</f>
        <v>0</v>
      </c>
      <c r="J64" s="33">
        <f t="shared" ref="J64" si="294">M64</f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5">R64</f>
        <v>0</v>
      </c>
      <c r="P64" s="33"/>
      <c r="Q64" s="33">
        <v>0</v>
      </c>
      <c r="R64" s="41">
        <v>0</v>
      </c>
      <c r="S64" s="33">
        <v>0</v>
      </c>
      <c r="T64" s="39">
        <f t="shared" ref="T64" si="296">SUM(U64:X64)</f>
        <v>0</v>
      </c>
      <c r="U64" s="33">
        <v>0</v>
      </c>
      <c r="V64" s="33">
        <v>0</v>
      </c>
      <c r="W64" s="41">
        <f>1566.1-1566.1</f>
        <v>0</v>
      </c>
      <c r="X64" s="33">
        <v>0</v>
      </c>
      <c r="Y64" s="33">
        <f t="shared" ref="Y64" si="297">SUM(Z64:AC64)</f>
        <v>1275.8</v>
      </c>
      <c r="Z64" s="33">
        <v>0</v>
      </c>
      <c r="AA64" s="33">
        <v>0</v>
      </c>
      <c r="AB64" s="33">
        <f>1566.1-290.3</f>
        <v>1275.8</v>
      </c>
      <c r="AC64" s="33">
        <v>0</v>
      </c>
      <c r="AD64" s="39">
        <f t="shared" ref="AD64" si="298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" si="299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" si="300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" si="301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" si="302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" si="303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" si="304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115.5" x14ac:dyDescent="0.25">
      <c r="A65" s="28" t="s">
        <v>287</v>
      </c>
      <c r="B65" s="43" t="s">
        <v>337</v>
      </c>
      <c r="C65" s="30" t="s">
        <v>24</v>
      </c>
      <c r="D65" s="30" t="s">
        <v>56</v>
      </c>
      <c r="E65" s="31">
        <f t="shared" ref="E65:E69" si="305">J65+O65+T65+Y65+AD65+AI65+AN65+AS65+AX65</f>
        <v>852</v>
      </c>
      <c r="F65" s="31">
        <f t="shared" ref="F65:F69" si="306">K65+P65+U65+Z65+AE65+AJ65+AO65+AT65+AY65</f>
        <v>0</v>
      </c>
      <c r="G65" s="31">
        <f t="shared" ref="G65:G69" si="307">L65+Q65+V65+AA65+AF65+AK65+AP65+AU65+AZ65</f>
        <v>0</v>
      </c>
      <c r="H65" s="31">
        <f t="shared" ref="H65:H69" si="308">M65+R65+W65+AB65+AG65+AL65+AQ65+AV65+BA65</f>
        <v>852</v>
      </c>
      <c r="I65" s="31">
        <f t="shared" ref="I65:I69" si="309">N65+S65+X65+AC65+AH65+AM65+AR65+AW65+BB65</f>
        <v>0</v>
      </c>
      <c r="J65" s="33">
        <f t="shared" ref="J65:J69" si="310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:O69" si="311">R65</f>
        <v>0</v>
      </c>
      <c r="P65" s="33"/>
      <c r="Q65" s="33">
        <v>0</v>
      </c>
      <c r="R65" s="41">
        <v>0</v>
      </c>
      <c r="S65" s="33">
        <v>0</v>
      </c>
      <c r="T65" s="39">
        <f t="shared" ref="T65:T69" si="312">SUM(U65:X65)</f>
        <v>0</v>
      </c>
      <c r="U65" s="33">
        <v>0</v>
      </c>
      <c r="V65" s="33">
        <v>0</v>
      </c>
      <c r="W65" s="41">
        <f>1566.1-1566.1</f>
        <v>0</v>
      </c>
      <c r="X65" s="33">
        <v>0</v>
      </c>
      <c r="Y65" s="33">
        <f t="shared" ref="Y65" si="313">SUM(Z65:AC65)</f>
        <v>852</v>
      </c>
      <c r="Z65" s="33">
        <v>0</v>
      </c>
      <c r="AA65" s="33">
        <v>0</v>
      </c>
      <c r="AB65" s="33">
        <v>852</v>
      </c>
      <c r="AC65" s="33">
        <v>0</v>
      </c>
      <c r="AD65" s="39">
        <f t="shared" ref="AD65" si="314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15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16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17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8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9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20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66" x14ac:dyDescent="0.25">
      <c r="A66" s="28" t="s">
        <v>310</v>
      </c>
      <c r="B66" s="43" t="s">
        <v>344</v>
      </c>
      <c r="C66" s="30" t="s">
        <v>24</v>
      </c>
      <c r="D66" s="30" t="s">
        <v>56</v>
      </c>
      <c r="E66" s="31">
        <f t="shared" si="305"/>
        <v>12600</v>
      </c>
      <c r="F66" s="31">
        <f t="shared" si="306"/>
        <v>0</v>
      </c>
      <c r="G66" s="31">
        <f t="shared" si="307"/>
        <v>11970</v>
      </c>
      <c r="H66" s="31">
        <f t="shared" si="308"/>
        <v>630</v>
      </c>
      <c r="I66" s="31">
        <f t="shared" si="309"/>
        <v>0</v>
      </c>
      <c r="J66" s="33">
        <f t="shared" si="310"/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si="311"/>
        <v>0</v>
      </c>
      <c r="P66" s="33"/>
      <c r="Q66" s="33">
        <v>0</v>
      </c>
      <c r="R66" s="41">
        <v>0</v>
      </c>
      <c r="S66" s="33">
        <v>0</v>
      </c>
      <c r="T66" s="39">
        <f t="shared" si="312"/>
        <v>0</v>
      </c>
      <c r="U66" s="33">
        <v>0</v>
      </c>
      <c r="V66" s="33">
        <v>0</v>
      </c>
      <c r="W66" s="41">
        <f t="shared" ref="W66:W69" si="321">1566.1-1566.1</f>
        <v>0</v>
      </c>
      <c r="X66" s="33">
        <v>0</v>
      </c>
      <c r="Y66" s="33">
        <f t="shared" ref="Y66:Y69" si="322">SUM(Z66:AC66)</f>
        <v>12600</v>
      </c>
      <c r="Z66" s="33">
        <v>0</v>
      </c>
      <c r="AA66" s="33">
        <v>11970</v>
      </c>
      <c r="AB66" s="33">
        <v>630</v>
      </c>
      <c r="AC66" s="33">
        <v>0</v>
      </c>
      <c r="AD66" s="39">
        <f t="shared" ref="AD66:AD69" si="323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:AI69" si="324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:AN69" si="325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:AS69" si="326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:AX69" si="327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:BC69" si="328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:BH69" si="329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66" x14ac:dyDescent="0.25">
      <c r="A67" s="28" t="s">
        <v>336</v>
      </c>
      <c r="B67" s="43" t="s">
        <v>345</v>
      </c>
      <c r="C67" s="30" t="s">
        <v>24</v>
      </c>
      <c r="D67" s="30" t="s">
        <v>56</v>
      </c>
      <c r="E67" s="31">
        <f t="shared" si="305"/>
        <v>19900</v>
      </c>
      <c r="F67" s="31">
        <f t="shared" si="306"/>
        <v>0</v>
      </c>
      <c r="G67" s="31">
        <f t="shared" si="307"/>
        <v>18905</v>
      </c>
      <c r="H67" s="31">
        <f t="shared" si="308"/>
        <v>995</v>
      </c>
      <c r="I67" s="31">
        <f t="shared" si="309"/>
        <v>0</v>
      </c>
      <c r="J67" s="33">
        <f t="shared" si="310"/>
        <v>0</v>
      </c>
      <c r="K67" s="33">
        <v>0</v>
      </c>
      <c r="L67" s="33">
        <v>0</v>
      </c>
      <c r="M67" s="40">
        <v>0</v>
      </c>
      <c r="N67" s="33">
        <v>0</v>
      </c>
      <c r="O67" s="33">
        <f t="shared" si="311"/>
        <v>0</v>
      </c>
      <c r="P67" s="33"/>
      <c r="Q67" s="33">
        <v>0</v>
      </c>
      <c r="R67" s="41">
        <v>0</v>
      </c>
      <c r="S67" s="33">
        <v>0</v>
      </c>
      <c r="T67" s="39">
        <f t="shared" si="312"/>
        <v>0</v>
      </c>
      <c r="U67" s="33">
        <v>0</v>
      </c>
      <c r="V67" s="33">
        <v>0</v>
      </c>
      <c r="W67" s="41">
        <f t="shared" si="321"/>
        <v>0</v>
      </c>
      <c r="X67" s="33">
        <v>0</v>
      </c>
      <c r="Y67" s="33">
        <f t="shared" si="322"/>
        <v>19900</v>
      </c>
      <c r="Z67" s="33">
        <v>0</v>
      </c>
      <c r="AA67" s="33">
        <v>18905</v>
      </c>
      <c r="AB67" s="33">
        <v>995</v>
      </c>
      <c r="AC67" s="33">
        <v>0</v>
      </c>
      <c r="AD67" s="39">
        <f t="shared" si="323"/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 t="shared" si="324"/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 t="shared" si="325"/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 t="shared" si="326"/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 t="shared" si="327"/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 t="shared" si="328"/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 t="shared" si="329"/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66" x14ac:dyDescent="0.25">
      <c r="A68" s="28" t="s">
        <v>338</v>
      </c>
      <c r="B68" s="43" t="s">
        <v>346</v>
      </c>
      <c r="C68" s="30" t="s">
        <v>24</v>
      </c>
      <c r="D68" s="30" t="s">
        <v>56</v>
      </c>
      <c r="E68" s="31">
        <f t="shared" si="305"/>
        <v>563.20000000000005</v>
      </c>
      <c r="F68" s="31">
        <f t="shared" si="306"/>
        <v>0</v>
      </c>
      <c r="G68" s="31">
        <f t="shared" si="307"/>
        <v>535</v>
      </c>
      <c r="H68" s="31">
        <f t="shared" si="308"/>
        <v>28.2</v>
      </c>
      <c r="I68" s="31">
        <f t="shared" si="309"/>
        <v>0</v>
      </c>
      <c r="J68" s="33">
        <f t="shared" si="310"/>
        <v>0</v>
      </c>
      <c r="K68" s="33">
        <v>0</v>
      </c>
      <c r="L68" s="33">
        <v>0</v>
      </c>
      <c r="M68" s="40">
        <v>0</v>
      </c>
      <c r="N68" s="33">
        <v>0</v>
      </c>
      <c r="O68" s="33">
        <f t="shared" si="311"/>
        <v>0</v>
      </c>
      <c r="P68" s="33"/>
      <c r="Q68" s="33">
        <v>0</v>
      </c>
      <c r="R68" s="41">
        <v>0</v>
      </c>
      <c r="S68" s="33">
        <v>0</v>
      </c>
      <c r="T68" s="39">
        <f t="shared" si="312"/>
        <v>0</v>
      </c>
      <c r="U68" s="33">
        <v>0</v>
      </c>
      <c r="V68" s="33">
        <v>0</v>
      </c>
      <c r="W68" s="41">
        <f t="shared" si="321"/>
        <v>0</v>
      </c>
      <c r="X68" s="33">
        <v>0</v>
      </c>
      <c r="Y68" s="33">
        <f t="shared" si="322"/>
        <v>563.20000000000005</v>
      </c>
      <c r="Z68" s="33">
        <v>0</v>
      </c>
      <c r="AA68" s="33">
        <v>535</v>
      </c>
      <c r="AB68" s="33">
        <v>28.2</v>
      </c>
      <c r="AC68" s="33">
        <v>0</v>
      </c>
      <c r="AD68" s="39">
        <f t="shared" si="323"/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si="324"/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si="325"/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si="326"/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si="327"/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si="328"/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si="329"/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66" x14ac:dyDescent="0.25">
      <c r="A69" s="28" t="s">
        <v>343</v>
      </c>
      <c r="B69" s="43" t="s">
        <v>347</v>
      </c>
      <c r="C69" s="30" t="s">
        <v>24</v>
      </c>
      <c r="D69" s="30" t="s">
        <v>56</v>
      </c>
      <c r="E69" s="31">
        <f t="shared" si="305"/>
        <v>13900</v>
      </c>
      <c r="F69" s="31">
        <f t="shared" si="306"/>
        <v>0</v>
      </c>
      <c r="G69" s="31">
        <f t="shared" si="307"/>
        <v>11261.7</v>
      </c>
      <c r="H69" s="31">
        <f t="shared" si="308"/>
        <v>2638.3</v>
      </c>
      <c r="I69" s="31">
        <f t="shared" si="309"/>
        <v>0</v>
      </c>
      <c r="J69" s="33">
        <f t="shared" si="310"/>
        <v>0</v>
      </c>
      <c r="K69" s="33">
        <v>0</v>
      </c>
      <c r="L69" s="33">
        <v>0</v>
      </c>
      <c r="M69" s="40">
        <v>0</v>
      </c>
      <c r="N69" s="33">
        <v>0</v>
      </c>
      <c r="O69" s="33">
        <f t="shared" si="311"/>
        <v>0</v>
      </c>
      <c r="P69" s="33"/>
      <c r="Q69" s="33">
        <v>0</v>
      </c>
      <c r="R69" s="41">
        <v>0</v>
      </c>
      <c r="S69" s="33">
        <v>0</v>
      </c>
      <c r="T69" s="39">
        <f t="shared" si="312"/>
        <v>0</v>
      </c>
      <c r="U69" s="33">
        <v>0</v>
      </c>
      <c r="V69" s="33">
        <v>0</v>
      </c>
      <c r="W69" s="41">
        <f t="shared" si="321"/>
        <v>0</v>
      </c>
      <c r="X69" s="33">
        <v>0</v>
      </c>
      <c r="Y69" s="33">
        <f t="shared" si="322"/>
        <v>13900</v>
      </c>
      <c r="Z69" s="33">
        <v>0</v>
      </c>
      <c r="AA69" s="33">
        <v>11261.7</v>
      </c>
      <c r="AB69" s="33">
        <v>2638.3</v>
      </c>
      <c r="AC69" s="33">
        <v>0</v>
      </c>
      <c r="AD69" s="39">
        <f t="shared" si="323"/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si="324"/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si="325"/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si="326"/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si="327"/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si="328"/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si="329"/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115.5" x14ac:dyDescent="0.25">
      <c r="A70" s="28" t="s">
        <v>348</v>
      </c>
      <c r="B70" s="9" t="s">
        <v>349</v>
      </c>
      <c r="C70" s="30" t="s">
        <v>24</v>
      </c>
      <c r="D70" s="30" t="s">
        <v>56</v>
      </c>
      <c r="E70" s="31">
        <f t="shared" ref="E70" si="330">J70+O70+T70+Y70+AD70+AI70+AN70+AS70+AX70</f>
        <v>159.80000000000001</v>
      </c>
      <c r="F70" s="31">
        <f t="shared" ref="F70" si="331">K70+P70+U70+Z70+AE70+AJ70+AO70+AT70+AY70</f>
        <v>0</v>
      </c>
      <c r="G70" s="31">
        <f t="shared" ref="G70" si="332">L70+Q70+V70+AA70+AF70+AK70+AP70+AU70+AZ70</f>
        <v>0</v>
      </c>
      <c r="H70" s="31">
        <f t="shared" ref="H70" si="333">M70+R70+W70+AB70+AG70+AL70+AQ70+AV70+BA70</f>
        <v>159.80000000000001</v>
      </c>
      <c r="I70" s="31">
        <f t="shared" ref="I70" si="334">N70+S70+X70+AC70+AH70+AM70+AR70+AW70+BB70</f>
        <v>0</v>
      </c>
      <c r="J70" s="33">
        <f t="shared" ref="J70" si="335">M70</f>
        <v>0</v>
      </c>
      <c r="K70" s="33">
        <v>0</v>
      </c>
      <c r="L70" s="33">
        <v>0</v>
      </c>
      <c r="M70" s="40">
        <v>0</v>
      </c>
      <c r="N70" s="33">
        <v>0</v>
      </c>
      <c r="O70" s="33">
        <f t="shared" ref="O70" si="336">R70</f>
        <v>0</v>
      </c>
      <c r="P70" s="33"/>
      <c r="Q70" s="33">
        <v>0</v>
      </c>
      <c r="R70" s="41">
        <v>0</v>
      </c>
      <c r="S70" s="33">
        <v>0</v>
      </c>
      <c r="T70" s="39">
        <f t="shared" ref="T70" si="337">SUM(U70:X70)</f>
        <v>0</v>
      </c>
      <c r="U70" s="33">
        <v>0</v>
      </c>
      <c r="V70" s="33">
        <v>0</v>
      </c>
      <c r="W70" s="41">
        <f>1566.1-1566.1</f>
        <v>0</v>
      </c>
      <c r="X70" s="33">
        <v>0</v>
      </c>
      <c r="Y70" s="33">
        <f t="shared" ref="Y70" si="338">SUM(Z70:AC70)</f>
        <v>0</v>
      </c>
      <c r="Z70" s="33">
        <v>0</v>
      </c>
      <c r="AA70" s="33">
        <v>0</v>
      </c>
      <c r="AB70" s="33">
        <f>159.8-159.8</f>
        <v>0</v>
      </c>
      <c r="AC70" s="33">
        <v>0</v>
      </c>
      <c r="AD70" s="33">
        <f t="shared" ref="AD70" si="339">SUM(AE70:AH70)</f>
        <v>159.80000000000001</v>
      </c>
      <c r="AE70" s="33">
        <v>0</v>
      </c>
      <c r="AF70" s="33">
        <v>0</v>
      </c>
      <c r="AG70" s="33">
        <v>159.80000000000001</v>
      </c>
      <c r="AH70" s="33">
        <v>0</v>
      </c>
      <c r="AI70" s="39">
        <f t="shared" ref="AI70" si="340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" si="341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" si="342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" si="343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" si="344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" si="345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9.75" customHeight="1" x14ac:dyDescent="0.25">
      <c r="A71" s="28" t="s">
        <v>100</v>
      </c>
      <c r="B71" s="94" t="s">
        <v>174</v>
      </c>
      <c r="C71" s="95"/>
      <c r="D71" s="96"/>
      <c r="E71" s="39">
        <f>SUM(E72:E82)</f>
        <v>14558.6</v>
      </c>
      <c r="F71" s="39">
        <f t="shared" ref="F71:J71" si="346">SUM(F72:F82)</f>
        <v>0</v>
      </c>
      <c r="G71" s="39">
        <f t="shared" si="346"/>
        <v>0</v>
      </c>
      <c r="H71" s="39">
        <f t="shared" si="346"/>
        <v>14558.6</v>
      </c>
      <c r="I71" s="39">
        <f t="shared" si="346"/>
        <v>0</v>
      </c>
      <c r="J71" s="39">
        <f t="shared" si="346"/>
        <v>4245.1000000000004</v>
      </c>
      <c r="K71" s="39">
        <f t="shared" ref="K71" si="347">SUM(K72:K82)</f>
        <v>0</v>
      </c>
      <c r="L71" s="39">
        <f t="shared" ref="L71" si="348">SUM(L72:L82)</f>
        <v>0</v>
      </c>
      <c r="M71" s="39">
        <f t="shared" ref="M71" si="349">SUM(M72:M82)</f>
        <v>4245.1000000000004</v>
      </c>
      <c r="N71" s="39">
        <f t="shared" ref="N71:O71" si="350">SUM(N72:N82)</f>
        <v>0</v>
      </c>
      <c r="O71" s="39">
        <f t="shared" si="350"/>
        <v>7630.1</v>
      </c>
      <c r="P71" s="39">
        <f t="shared" ref="P71" si="351">SUM(P72:P82)</f>
        <v>0</v>
      </c>
      <c r="Q71" s="39">
        <f t="shared" ref="Q71" si="352">SUM(Q72:Q82)</f>
        <v>0</v>
      </c>
      <c r="R71" s="39">
        <f>SUM(R72:R82)</f>
        <v>7630.1</v>
      </c>
      <c r="S71" s="39">
        <f t="shared" ref="S71:T71" si="353">SUM(S72:S82)</f>
        <v>0</v>
      </c>
      <c r="T71" s="39">
        <f t="shared" si="353"/>
        <v>1347.2</v>
      </c>
      <c r="U71" s="39">
        <f t="shared" ref="U71" si="354">SUM(U72:U82)</f>
        <v>0</v>
      </c>
      <c r="V71" s="39">
        <f t="shared" ref="V71" si="355">SUM(V72:V82)</f>
        <v>0</v>
      </c>
      <c r="W71" s="39">
        <f t="shared" ref="W71" si="356">SUM(W72:W82)</f>
        <v>1347.2</v>
      </c>
      <c r="X71" s="39">
        <f t="shared" ref="X71:Y71" si="357">SUM(X72:X82)</f>
        <v>0</v>
      </c>
      <c r="Y71" s="39">
        <f t="shared" si="357"/>
        <v>266.3</v>
      </c>
      <c r="Z71" s="39">
        <f t="shared" ref="Z71" si="358">SUM(Z72:Z82)</f>
        <v>0</v>
      </c>
      <c r="AA71" s="39">
        <f t="shared" ref="AA71" si="359">SUM(AA72:AA82)</f>
        <v>0</v>
      </c>
      <c r="AB71" s="39">
        <f t="shared" ref="AB71" si="360">SUM(AB72:AB82)</f>
        <v>266.3</v>
      </c>
      <c r="AC71" s="39">
        <f t="shared" ref="AC71:AD71" si="361">SUM(AC72:AC82)</f>
        <v>0</v>
      </c>
      <c r="AD71" s="39">
        <f t="shared" si="361"/>
        <v>1069.9000000000001</v>
      </c>
      <c r="AE71" s="39">
        <f t="shared" ref="AE71" si="362">SUM(AE72:AE82)</f>
        <v>0</v>
      </c>
      <c r="AF71" s="39">
        <f t="shared" ref="AF71" si="363">SUM(AF72:AF82)</f>
        <v>0</v>
      </c>
      <c r="AG71" s="39">
        <f t="shared" ref="AG71" si="364">SUM(AG72:AG82)</f>
        <v>1069.9000000000001</v>
      </c>
      <c r="AH71" s="39">
        <f t="shared" ref="AH71:AI71" si="365">SUM(AH72:AH82)</f>
        <v>0</v>
      </c>
      <c r="AI71" s="39">
        <f t="shared" si="365"/>
        <v>0</v>
      </c>
      <c r="AJ71" s="39">
        <f t="shared" ref="AJ71" si="366">SUM(AJ72:AJ82)</f>
        <v>0</v>
      </c>
      <c r="AK71" s="39">
        <f t="shared" ref="AK71" si="367">SUM(AK72:AK82)</f>
        <v>0</v>
      </c>
      <c r="AL71" s="39">
        <f t="shared" ref="AL71" si="368">SUM(AL72:AL82)</f>
        <v>0</v>
      </c>
      <c r="AM71" s="39">
        <f t="shared" ref="AM71:AN71" si="369">SUM(AM72:AM82)</f>
        <v>0</v>
      </c>
      <c r="AN71" s="39">
        <f t="shared" si="369"/>
        <v>0</v>
      </c>
      <c r="AO71" s="39">
        <f t="shared" ref="AO71" si="370">SUM(AO72:AO82)</f>
        <v>0</v>
      </c>
      <c r="AP71" s="39">
        <f t="shared" ref="AP71" si="371">SUM(AP72:AP82)</f>
        <v>0</v>
      </c>
      <c r="AQ71" s="39">
        <f t="shared" ref="AQ71" si="372">SUM(AQ72:AQ82)</f>
        <v>0</v>
      </c>
      <c r="AR71" s="39">
        <f t="shared" ref="AR71:AS71" si="373">SUM(AR72:AR82)</f>
        <v>0</v>
      </c>
      <c r="AS71" s="39">
        <f t="shared" si="373"/>
        <v>0</v>
      </c>
      <c r="AT71" s="39">
        <f t="shared" ref="AT71" si="374">SUM(AT72:AT82)</f>
        <v>0</v>
      </c>
      <c r="AU71" s="39">
        <f t="shared" ref="AU71" si="375">SUM(AU72:AU82)</f>
        <v>0</v>
      </c>
      <c r="AV71" s="39">
        <f t="shared" ref="AV71" si="376">SUM(AV72:AV82)</f>
        <v>0</v>
      </c>
      <c r="AW71" s="39">
        <f t="shared" ref="AW71:AX71" si="377">SUM(AW72:AW82)</f>
        <v>0</v>
      </c>
      <c r="AX71" s="39">
        <f t="shared" si="377"/>
        <v>0</v>
      </c>
      <c r="AY71" s="39">
        <f t="shared" ref="AY71" si="378">SUM(AY72:AY82)</f>
        <v>0</v>
      </c>
      <c r="AZ71" s="39">
        <f t="shared" ref="AZ71" si="379">SUM(AZ72:AZ82)</f>
        <v>0</v>
      </c>
      <c r="BA71" s="39">
        <f t="shared" ref="BA71" si="380">SUM(BA72:BA82)</f>
        <v>0</v>
      </c>
      <c r="BB71" s="39">
        <f t="shared" ref="BB71:BC71" si="381">SUM(BB72:BB82)</f>
        <v>0</v>
      </c>
      <c r="BC71" s="39">
        <f t="shared" si="381"/>
        <v>0</v>
      </c>
      <c r="BD71" s="39">
        <f t="shared" ref="BD71" si="382">SUM(BD72:BD82)</f>
        <v>0</v>
      </c>
      <c r="BE71" s="39">
        <f t="shared" ref="BE71" si="383">SUM(BE72:BE82)</f>
        <v>0</v>
      </c>
      <c r="BF71" s="39">
        <f t="shared" ref="BF71" si="384">SUM(BF72:BF82)</f>
        <v>0</v>
      </c>
      <c r="BG71" s="39">
        <f t="shared" ref="BG71:BH71" si="385">SUM(BG72:BG82)</f>
        <v>0</v>
      </c>
      <c r="BH71" s="39">
        <f t="shared" si="385"/>
        <v>0</v>
      </c>
      <c r="BI71" s="39">
        <f t="shared" ref="BI71" si="386">SUM(BI72:BI82)</f>
        <v>0</v>
      </c>
      <c r="BJ71" s="39">
        <f t="shared" ref="BJ71" si="387">SUM(BJ72:BJ82)</f>
        <v>0</v>
      </c>
      <c r="BK71" s="39">
        <f t="shared" ref="BK71" si="388">SUM(BK72:BK82)</f>
        <v>0</v>
      </c>
      <c r="BL71" s="39">
        <f t="shared" ref="BL71" si="389">SUM(BL72:BL82)</f>
        <v>0</v>
      </c>
    </row>
    <row r="72" spans="1:64" ht="33" x14ac:dyDescent="0.25">
      <c r="A72" s="28" t="s">
        <v>175</v>
      </c>
      <c r="B72" s="29" t="s">
        <v>230</v>
      </c>
      <c r="C72" s="30" t="s">
        <v>24</v>
      </c>
      <c r="D72" s="30" t="s">
        <v>38</v>
      </c>
      <c r="E72" s="31">
        <f>J72+O72+T72+Y72+AD72+AI72+AN72+AS72+AX72</f>
        <v>1378.2</v>
      </c>
      <c r="F72" s="31">
        <f t="shared" ref="F72" si="390">K72+P72+U72+Z72+AE72+AJ72+AO72+AT72+AY72</f>
        <v>0</v>
      </c>
      <c r="G72" s="31">
        <f t="shared" ref="G72" si="391">L72+Q72+V72+AA72+AF72+AK72+AP72+AU72+AZ72</f>
        <v>0</v>
      </c>
      <c r="H72" s="31">
        <f t="shared" ref="H72" si="392">M72+R72+W72+AB72+AG72+AL72+AQ72+AV72+BA72</f>
        <v>1378.2</v>
      </c>
      <c r="I72" s="31">
        <f t="shared" ref="I72" si="393">N72+S72+X72+AC72+AH72+AM72+AR72+AW72+BB72</f>
        <v>0</v>
      </c>
      <c r="J72" s="33">
        <f t="shared" ref="J72:J80" si="394">M72</f>
        <v>0</v>
      </c>
      <c r="K72" s="33">
        <v>0</v>
      </c>
      <c r="L72" s="33">
        <v>0</v>
      </c>
      <c r="M72" s="33">
        <v>0</v>
      </c>
      <c r="N72" s="33">
        <v>0</v>
      </c>
      <c r="O72" s="32">
        <f>R72</f>
        <v>879.4</v>
      </c>
      <c r="P72" s="33">
        <v>0</v>
      </c>
      <c r="Q72" s="33">
        <v>0</v>
      </c>
      <c r="R72" s="44">
        <f>498.7+380.7</f>
        <v>879.4</v>
      </c>
      <c r="S72" s="33">
        <v>0</v>
      </c>
      <c r="T72" s="33">
        <f>SUM(U72:X72)</f>
        <v>498.8</v>
      </c>
      <c r="U72" s="33">
        <v>0</v>
      </c>
      <c r="V72" s="33">
        <v>0</v>
      </c>
      <c r="W72" s="33">
        <v>498.8</v>
      </c>
      <c r="X72" s="33">
        <v>0</v>
      </c>
      <c r="Y72" s="39">
        <f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176</v>
      </c>
      <c r="B73" s="29" t="s">
        <v>78</v>
      </c>
      <c r="C73" s="30" t="s">
        <v>24</v>
      </c>
      <c r="D73" s="30" t="s">
        <v>38</v>
      </c>
      <c r="E73" s="31">
        <f t="shared" ref="E73" si="395">J73+O73+T73+Y73+AD73+AI73+AN73+AS73+AX73</f>
        <v>3420.5</v>
      </c>
      <c r="F73" s="31">
        <f t="shared" ref="F73" si="396">K73+P73+U73+Z73+AE73+AJ73+AO73+AT73+AY73</f>
        <v>0</v>
      </c>
      <c r="G73" s="31">
        <f t="shared" ref="G73" si="397">L73+Q73+V73+AA73+AF73+AK73+AP73+AU73+AZ73</f>
        <v>0</v>
      </c>
      <c r="H73" s="31">
        <f t="shared" ref="H73" si="398">M73+R73+W73+AB73+AG73+AL73+AQ73+AV73+BA73</f>
        <v>3420.5</v>
      </c>
      <c r="I73" s="31">
        <f t="shared" ref="I73" si="399">N73+S73+X73+AC73+AH73+AM73+AR73+AW73+BB73</f>
        <v>0</v>
      </c>
      <c r="J73" s="32">
        <f>M73</f>
        <v>1441.9</v>
      </c>
      <c r="K73" s="33">
        <v>0</v>
      </c>
      <c r="L73" s="33">
        <v>0</v>
      </c>
      <c r="M73" s="32">
        <v>1441.9</v>
      </c>
      <c r="N73" s="33">
        <v>0</v>
      </c>
      <c r="O73" s="32">
        <f>R73</f>
        <v>1978.6</v>
      </c>
      <c r="P73" s="33">
        <v>0</v>
      </c>
      <c r="Q73" s="33">
        <v>0</v>
      </c>
      <c r="R73" s="44">
        <f>1122.1+856.5</f>
        <v>1978.6</v>
      </c>
      <c r="S73" s="33">
        <v>0</v>
      </c>
      <c r="T73" s="39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49.5" x14ac:dyDescent="0.25">
      <c r="A74" s="28" t="s">
        <v>177</v>
      </c>
      <c r="B74" s="29" t="s">
        <v>353</v>
      </c>
      <c r="C74" s="30" t="s">
        <v>24</v>
      </c>
      <c r="D74" s="30" t="s">
        <v>360</v>
      </c>
      <c r="E74" s="31">
        <f t="shared" ref="E74" si="400">J74+O74+T74+Y74+AD74+AI74+AN74+AS74+AX74</f>
        <v>1793.4</v>
      </c>
      <c r="F74" s="31">
        <f t="shared" ref="F74" si="401">K74+P74+U74+Z74+AE74+AJ74+AO74+AT74+AY74</f>
        <v>0</v>
      </c>
      <c r="G74" s="31">
        <f t="shared" ref="G74" si="402">L74+Q74+V74+AA74+AF74+AK74+AP74+AU74+AZ74</f>
        <v>0</v>
      </c>
      <c r="H74" s="31">
        <f t="shared" ref="H74" si="403">M74+R74+W74+AB74+AG74+AL74+AQ74+AV74+BA74</f>
        <v>1793.4</v>
      </c>
      <c r="I74" s="31">
        <f t="shared" ref="I74" si="404">N74+S74+X74+AC74+AH74+AM74+AR74+AW74+BB74</f>
        <v>0</v>
      </c>
      <c r="J74" s="33">
        <f>M74</f>
        <v>0</v>
      </c>
      <c r="K74" s="33">
        <v>0</v>
      </c>
      <c r="L74" s="33">
        <v>0</v>
      </c>
      <c r="M74" s="33">
        <v>0</v>
      </c>
      <c r="N74" s="33">
        <v>0</v>
      </c>
      <c r="O74" s="32">
        <f t="shared" ref="O74" si="405">R74</f>
        <v>723.5</v>
      </c>
      <c r="P74" s="33">
        <v>0</v>
      </c>
      <c r="Q74" s="33">
        <v>0</v>
      </c>
      <c r="R74" s="44">
        <f>438+285.5</f>
        <v>723.5</v>
      </c>
      <c r="S74" s="33">
        <v>0</v>
      </c>
      <c r="T74" s="39">
        <f t="shared" ref="T74:T79" si="406">SUM(U74:X74)</f>
        <v>0</v>
      </c>
      <c r="U74" s="33">
        <v>0</v>
      </c>
      <c r="V74" s="33">
        <v>0</v>
      </c>
      <c r="W74" s="33">
        <v>0</v>
      </c>
      <c r="X74" s="33">
        <v>0</v>
      </c>
      <c r="Y74" s="39">
        <f t="shared" ref="Y74:Y79" si="407">SUM(Z74:AC74)</f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f t="shared" ref="AD74:AD79" si="408">SUM(AE74:AH74)</f>
        <v>1069.9000000000001</v>
      </c>
      <c r="AE74" s="33">
        <v>0</v>
      </c>
      <c r="AF74" s="33">
        <v>0</v>
      </c>
      <c r="AG74" s="33">
        <v>1069.9000000000001</v>
      </c>
      <c r="AH74" s="33">
        <v>0</v>
      </c>
      <c r="AI74" s="39">
        <f t="shared" ref="AI74:AI79" si="409">SUM(AJ74:AM74)</f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ref="AN74:AN79" si="410">SUM(AO74:AR74)</f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ref="AS74:AS79" si="411">SUM(AT74:AW74)</f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ref="AX74:AX79" si="412">SUM(AY74:BB74)</f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ref="BC74:BC79" si="413">SUM(BD74:BG74)</f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ref="BH74:BH79" si="414">SUM(BI74:BL74)</f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33" x14ac:dyDescent="0.25">
      <c r="A75" s="28" t="s">
        <v>178</v>
      </c>
      <c r="B75" s="29" t="s">
        <v>145</v>
      </c>
      <c r="C75" s="30" t="s">
        <v>24</v>
      </c>
      <c r="D75" s="30" t="s">
        <v>38</v>
      </c>
      <c r="E75" s="31">
        <f t="shared" ref="E75" si="415">J75+O75+T75+Y75+AD75+AI75+AN75+AS75+AX75</f>
        <v>796.7</v>
      </c>
      <c r="F75" s="31">
        <f t="shared" ref="F75" si="416">K75+P75+U75+Z75+AE75+AJ75+AO75+AT75+AY75</f>
        <v>0</v>
      </c>
      <c r="G75" s="31">
        <f t="shared" ref="G75" si="417">L75+Q75+V75+AA75+AF75+AK75+AP75+AU75+AZ75</f>
        <v>0</v>
      </c>
      <c r="H75" s="31">
        <f t="shared" ref="H75" si="418">M75+R75+W75+AB75+AG75+AL75+AQ75+AV75+BA75</f>
        <v>796.7</v>
      </c>
      <c r="I75" s="31">
        <f t="shared" ref="I75" si="419">N75+S75+X75+AC75+AH75+AM75+AR75+AW75+BB75</f>
        <v>0</v>
      </c>
      <c r="J75" s="32">
        <f t="shared" ref="J75" si="420">M75</f>
        <v>796.7</v>
      </c>
      <c r="K75" s="33">
        <v>0</v>
      </c>
      <c r="L75" s="33">
        <v>0</v>
      </c>
      <c r="M75" s="32">
        <v>796.7</v>
      </c>
      <c r="N75" s="33">
        <v>0</v>
      </c>
      <c r="O75" s="33">
        <f t="shared" ref="O75" si="421">R75</f>
        <v>0</v>
      </c>
      <c r="P75" s="33">
        <v>0</v>
      </c>
      <c r="Q75" s="33">
        <v>0</v>
      </c>
      <c r="R75" s="44">
        <v>0</v>
      </c>
      <c r="S75" s="33">
        <v>0</v>
      </c>
      <c r="T75" s="33">
        <f t="shared" si="406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407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408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409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410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411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412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413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414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52.5" customHeight="1" x14ac:dyDescent="0.25">
      <c r="A76" s="28" t="s">
        <v>179</v>
      </c>
      <c r="B76" s="29" t="s">
        <v>265</v>
      </c>
      <c r="C76" s="30" t="s">
        <v>24</v>
      </c>
      <c r="D76" s="30" t="s">
        <v>38</v>
      </c>
      <c r="E76" s="31">
        <f t="shared" ref="E76" si="422">J76+O76+T76+Y76+AD76+AI76+AN76+AS76+AX76</f>
        <v>2335.8000000000002</v>
      </c>
      <c r="F76" s="31">
        <f t="shared" ref="F76" si="423">K76+P76+U76+Z76+AE76+AJ76+AO76+AT76+AY76</f>
        <v>0</v>
      </c>
      <c r="G76" s="31">
        <f t="shared" ref="G76" si="424">L76+Q76+V76+AA76+AF76+AK76+AP76+AU76+AZ76</f>
        <v>0</v>
      </c>
      <c r="H76" s="31">
        <f t="shared" ref="H76" si="425">M76+R76+W76+AB76+AG76+AL76+AQ76+AV76+BA76</f>
        <v>2335.8000000000002</v>
      </c>
      <c r="I76" s="31">
        <f t="shared" ref="I76" si="426">N76+S76+X76+AC76+AH76+AM76+AR76+AW76+BB76</f>
        <v>0</v>
      </c>
      <c r="J76" s="33">
        <f>M76</f>
        <v>0</v>
      </c>
      <c r="K76" s="33">
        <v>0</v>
      </c>
      <c r="L76" s="33">
        <v>0</v>
      </c>
      <c r="M76" s="33">
        <f>5400-5400</f>
        <v>0</v>
      </c>
      <c r="N76" s="33">
        <v>0</v>
      </c>
      <c r="O76" s="32">
        <f t="shared" ref="O76" si="427">R76</f>
        <v>1818.4</v>
      </c>
      <c r="P76" s="33">
        <v>0</v>
      </c>
      <c r="Q76" s="33">
        <v>0</v>
      </c>
      <c r="R76" s="44">
        <f>779.2+713.7+325.5</f>
        <v>1818.4</v>
      </c>
      <c r="S76" s="33">
        <v>0</v>
      </c>
      <c r="T76" s="33">
        <f t="shared" si="406"/>
        <v>517.4</v>
      </c>
      <c r="U76" s="33">
        <v>0</v>
      </c>
      <c r="V76" s="33">
        <v>0</v>
      </c>
      <c r="W76" s="33">
        <v>517.4</v>
      </c>
      <c r="X76" s="33">
        <v>0</v>
      </c>
      <c r="Y76" s="39">
        <f t="shared" si="407"/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si="408"/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si="409"/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si="410"/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si="411"/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si="412"/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si="413"/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si="414"/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180</v>
      </c>
      <c r="B77" s="29" t="s">
        <v>68</v>
      </c>
      <c r="C77" s="30" t="s">
        <v>24</v>
      </c>
      <c r="D77" s="30" t="s">
        <v>38</v>
      </c>
      <c r="E77" s="31">
        <f t="shared" ref="E77" si="428">J77+O77+T77+Y77+AD77+AI77+AN77+AS77+AX77</f>
        <v>1686.1</v>
      </c>
      <c r="F77" s="31">
        <f t="shared" ref="F77" si="429">K77+P77+U77+Z77+AE77+AJ77+AO77+AT77+AY77</f>
        <v>0</v>
      </c>
      <c r="G77" s="31">
        <f t="shared" ref="G77" si="430">L77+Q77+V77+AA77+AF77+AK77+AP77+AU77+AZ77</f>
        <v>0</v>
      </c>
      <c r="H77" s="31">
        <f t="shared" ref="H77" si="431">M77+R77+W77+AB77+AG77+AL77+AQ77+AV77+BA77</f>
        <v>1686.1</v>
      </c>
      <c r="I77" s="31">
        <f t="shared" ref="I77" si="432">N77+S77+X77+AC77+AH77+AM77+AR77+AW77+BB77</f>
        <v>0</v>
      </c>
      <c r="J77" s="32">
        <f>M77</f>
        <v>700</v>
      </c>
      <c r="K77" s="33">
        <v>0</v>
      </c>
      <c r="L77" s="33">
        <v>0</v>
      </c>
      <c r="M77" s="32">
        <f>2219.1-1519.1</f>
        <v>700</v>
      </c>
      <c r="N77" s="33">
        <v>0</v>
      </c>
      <c r="O77" s="40">
        <f>R77</f>
        <v>986.1</v>
      </c>
      <c r="P77" s="33">
        <v>0</v>
      </c>
      <c r="Q77" s="33">
        <v>0</v>
      </c>
      <c r="R77" s="44">
        <v>986.1</v>
      </c>
      <c r="S77" s="33">
        <v>0</v>
      </c>
      <c r="T77" s="33">
        <f>SUM(U77:X77)</f>
        <v>0</v>
      </c>
      <c r="U77" s="33">
        <v>0</v>
      </c>
      <c r="V77" s="33">
        <v>0</v>
      </c>
      <c r="W77" s="33">
        <v>0</v>
      </c>
      <c r="X77" s="33">
        <v>0</v>
      </c>
      <c r="Y77" s="39">
        <f>SUM(Z77:AC77)</f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>SUM(AE77:AH77)</f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>SUM(AJ77:AM77)</f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>SUM(AO77:AR77)</f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>SUM(AT77:AW77)</f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>SUM(AY77:BB77)</f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>SUM(BD77:BG77)</f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>SUM(BI77:BL77)</f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181</v>
      </c>
      <c r="B78" s="29" t="s">
        <v>76</v>
      </c>
      <c r="C78" s="30" t="s">
        <v>24</v>
      </c>
      <c r="D78" s="30" t="s">
        <v>38</v>
      </c>
      <c r="E78" s="31">
        <f t="shared" ref="E78" si="433">J78+O78+T78+Y78+AD78+AI78+AN78+AS78+AX78</f>
        <v>1628.5</v>
      </c>
      <c r="F78" s="31">
        <f t="shared" ref="F78" si="434">K78+P78+U78+Z78+AE78+AJ78+AO78+AT78+AY78</f>
        <v>0</v>
      </c>
      <c r="G78" s="31">
        <f t="shared" ref="G78" si="435">L78+Q78+V78+AA78+AF78+AK78+AP78+AU78+AZ78</f>
        <v>0</v>
      </c>
      <c r="H78" s="31">
        <f t="shared" ref="H78" si="436">M78+R78+W78+AB78+AG78+AL78+AQ78+AV78+BA78</f>
        <v>1628.5</v>
      </c>
      <c r="I78" s="31">
        <f t="shared" ref="I78" si="437">N78+S78+X78+AC78+AH78+AM78+AR78+AW78+BB78</f>
        <v>0</v>
      </c>
      <c r="J78" s="32">
        <f t="shared" ref="J78" si="438">M78</f>
        <v>264.39999999999998</v>
      </c>
      <c r="K78" s="33">
        <v>0</v>
      </c>
      <c r="L78" s="33">
        <v>0</v>
      </c>
      <c r="M78" s="32">
        <v>264.39999999999998</v>
      </c>
      <c r="N78" s="33">
        <v>0</v>
      </c>
      <c r="O78" s="33">
        <f t="shared" ref="O78" si="439">R78</f>
        <v>1033.0999999999999</v>
      </c>
      <c r="P78" s="33">
        <v>0</v>
      </c>
      <c r="Q78" s="33">
        <v>0</v>
      </c>
      <c r="R78" s="44">
        <f>1522.8-489.7</f>
        <v>1033.0999999999999</v>
      </c>
      <c r="S78" s="33">
        <v>0</v>
      </c>
      <c r="T78" s="33">
        <f t="shared" si="406"/>
        <v>331</v>
      </c>
      <c r="U78" s="33">
        <v>0</v>
      </c>
      <c r="V78" s="33">
        <v>0</v>
      </c>
      <c r="W78" s="33">
        <v>331</v>
      </c>
      <c r="X78" s="33">
        <v>0</v>
      </c>
      <c r="Y78" s="39">
        <f t="shared" si="407"/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si="408"/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si="409"/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si="410"/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si="411"/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si="412"/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si="413"/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si="414"/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49.5" x14ac:dyDescent="0.25">
      <c r="A79" s="28" t="s">
        <v>182</v>
      </c>
      <c r="B79" s="29" t="s">
        <v>257</v>
      </c>
      <c r="C79" s="30" t="s">
        <v>24</v>
      </c>
      <c r="D79" s="30" t="s">
        <v>38</v>
      </c>
      <c r="E79" s="31">
        <f t="shared" ref="E79" si="440">J79+O79+T79+Y79+AD79+AI79+AN79+AS79+AX79</f>
        <v>246</v>
      </c>
      <c r="F79" s="31">
        <f t="shared" ref="F79" si="441">K79+P79+U79+Z79+AE79+AJ79+AO79+AT79+AY79</f>
        <v>0</v>
      </c>
      <c r="G79" s="31">
        <f t="shared" ref="G79" si="442">L79+Q79+V79+AA79+AF79+AK79+AP79+AU79+AZ79</f>
        <v>0</v>
      </c>
      <c r="H79" s="31">
        <f t="shared" ref="H79" si="443">M79+R79+W79+AB79+AG79+AL79+AQ79+AV79+BA79</f>
        <v>246</v>
      </c>
      <c r="I79" s="31">
        <f t="shared" ref="I79" si="444">N79+S79+X79+AC79+AH79+AM79+AR79+AW79+BB79</f>
        <v>0</v>
      </c>
      <c r="J79" s="32">
        <f>M79</f>
        <v>181</v>
      </c>
      <c r="K79" s="33">
        <v>0</v>
      </c>
      <c r="L79" s="33">
        <v>0</v>
      </c>
      <c r="M79" s="32">
        <v>181</v>
      </c>
      <c r="N79" s="33">
        <v>0</v>
      </c>
      <c r="O79" s="32">
        <f t="shared" ref="O79" si="445">R79</f>
        <v>65</v>
      </c>
      <c r="P79" s="33">
        <v>0</v>
      </c>
      <c r="Q79" s="33">
        <v>0</v>
      </c>
      <c r="R79" s="44">
        <f>41.2+23.8</f>
        <v>65</v>
      </c>
      <c r="S79" s="33">
        <v>0</v>
      </c>
      <c r="T79" s="33">
        <f t="shared" si="406"/>
        <v>0</v>
      </c>
      <c r="U79" s="33">
        <v>0</v>
      </c>
      <c r="V79" s="33">
        <v>0</v>
      </c>
      <c r="W79" s="33">
        <v>0</v>
      </c>
      <c r="X79" s="33">
        <v>0</v>
      </c>
      <c r="Y79" s="39">
        <f t="shared" si="407"/>
        <v>0</v>
      </c>
      <c r="Z79" s="33">
        <v>0</v>
      </c>
      <c r="AA79" s="33">
        <v>0</v>
      </c>
      <c r="AB79" s="33">
        <v>0</v>
      </c>
      <c r="AC79" s="33">
        <v>0</v>
      </c>
      <c r="AD79" s="39">
        <f t="shared" si="408"/>
        <v>0</v>
      </c>
      <c r="AE79" s="33">
        <v>0</v>
      </c>
      <c r="AF79" s="33">
        <v>0</v>
      </c>
      <c r="AG79" s="33">
        <v>0</v>
      </c>
      <c r="AH79" s="33">
        <v>0</v>
      </c>
      <c r="AI79" s="39">
        <f t="shared" si="409"/>
        <v>0</v>
      </c>
      <c r="AJ79" s="33">
        <v>0</v>
      </c>
      <c r="AK79" s="33">
        <v>0</v>
      </c>
      <c r="AL79" s="33">
        <v>0</v>
      </c>
      <c r="AM79" s="33">
        <v>0</v>
      </c>
      <c r="AN79" s="39">
        <f t="shared" si="410"/>
        <v>0</v>
      </c>
      <c r="AO79" s="33">
        <v>0</v>
      </c>
      <c r="AP79" s="33">
        <v>0</v>
      </c>
      <c r="AQ79" s="33">
        <v>0</v>
      </c>
      <c r="AR79" s="33">
        <v>0</v>
      </c>
      <c r="AS79" s="39">
        <f t="shared" si="411"/>
        <v>0</v>
      </c>
      <c r="AT79" s="33">
        <v>0</v>
      </c>
      <c r="AU79" s="33">
        <v>0</v>
      </c>
      <c r="AV79" s="33">
        <v>0</v>
      </c>
      <c r="AW79" s="33">
        <v>0</v>
      </c>
      <c r="AX79" s="39">
        <f t="shared" si="412"/>
        <v>0</v>
      </c>
      <c r="AY79" s="33">
        <v>0</v>
      </c>
      <c r="AZ79" s="33">
        <v>0</v>
      </c>
      <c r="BA79" s="33">
        <v>0</v>
      </c>
      <c r="BB79" s="33">
        <v>0</v>
      </c>
      <c r="BC79" s="39">
        <f t="shared" si="413"/>
        <v>0</v>
      </c>
      <c r="BD79" s="33">
        <v>0</v>
      </c>
      <c r="BE79" s="33">
        <v>0</v>
      </c>
      <c r="BF79" s="33">
        <v>0</v>
      </c>
      <c r="BG79" s="33">
        <v>0</v>
      </c>
      <c r="BH79" s="39">
        <f t="shared" si="414"/>
        <v>0</v>
      </c>
      <c r="BI79" s="33">
        <v>0</v>
      </c>
      <c r="BJ79" s="33">
        <v>0</v>
      </c>
      <c r="BK79" s="33">
        <v>0</v>
      </c>
      <c r="BL79" s="33">
        <v>0</v>
      </c>
    </row>
    <row r="80" spans="1:64" ht="49.5" x14ac:dyDescent="0.25">
      <c r="A80" s="28" t="s">
        <v>183</v>
      </c>
      <c r="B80" s="29" t="s">
        <v>258</v>
      </c>
      <c r="C80" s="30" t="s">
        <v>24</v>
      </c>
      <c r="D80" s="30" t="s">
        <v>38</v>
      </c>
      <c r="E80" s="31">
        <f t="shared" ref="E80" si="446">J80+O80+T80+Y80+AD80+AI80+AN80+AS80+AX80</f>
        <v>698.1</v>
      </c>
      <c r="F80" s="31">
        <f t="shared" ref="F80" si="447">K80+P80+U80+Z80+AE80+AJ80+AO80+AT80+AY80</f>
        <v>0</v>
      </c>
      <c r="G80" s="31">
        <f t="shared" ref="G80" si="448">L80+Q80+V80+AA80+AF80+AK80+AP80+AU80+AZ80</f>
        <v>0</v>
      </c>
      <c r="H80" s="31">
        <f t="shared" ref="H80" si="449">M80+R80+W80+AB80+AG80+AL80+AQ80+AV80+BA80</f>
        <v>698.1</v>
      </c>
      <c r="I80" s="31">
        <f t="shared" ref="I80" si="450">N80+S80+X80+AC80+AH80+AM80+AR80+AW80+BB80</f>
        <v>0</v>
      </c>
      <c r="J80" s="32">
        <f t="shared" si="394"/>
        <v>698.1</v>
      </c>
      <c r="K80" s="33">
        <v>0</v>
      </c>
      <c r="L80" s="33">
        <v>0</v>
      </c>
      <c r="M80" s="32">
        <v>698.1</v>
      </c>
      <c r="N80" s="33">
        <v>0</v>
      </c>
      <c r="O80" s="40">
        <f t="shared" ref="O80" si="451">R80</f>
        <v>0</v>
      </c>
      <c r="P80" s="33">
        <v>0</v>
      </c>
      <c r="Q80" s="33">
        <v>0</v>
      </c>
      <c r="R80" s="40">
        <v>0</v>
      </c>
      <c r="S80" s="33">
        <v>0</v>
      </c>
      <c r="T80" s="33">
        <f t="shared" ref="T80:T81" si="452">SUM(U80:X80)</f>
        <v>0</v>
      </c>
      <c r="U80" s="33">
        <v>0</v>
      </c>
      <c r="V80" s="33">
        <v>0</v>
      </c>
      <c r="W80" s="33">
        <v>0</v>
      </c>
      <c r="X80" s="33">
        <v>0</v>
      </c>
      <c r="Y80" s="39">
        <f t="shared" ref="Y80:Y81" si="453"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 t="shared" ref="AD80:AD81" si="454"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 t="shared" ref="AI80:AI81" si="455"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 t="shared" ref="AN80:AN81" si="456"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 t="shared" ref="AS80:AS81" si="457"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 t="shared" ref="AX80:AX81" si="458"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 t="shared" ref="BC80:BC81" si="459"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 t="shared" ref="BH80:BH81" si="460"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33" x14ac:dyDescent="0.25">
      <c r="A81" s="28" t="s">
        <v>184</v>
      </c>
      <c r="B81" s="29" t="s">
        <v>146</v>
      </c>
      <c r="C81" s="30" t="s">
        <v>24</v>
      </c>
      <c r="D81" s="30" t="s">
        <v>38</v>
      </c>
      <c r="E81" s="31">
        <f t="shared" ref="E81" si="461">J81+O81+T81+Y81+AD81+AI81+AN81+AS81+AX81</f>
        <v>163</v>
      </c>
      <c r="F81" s="31">
        <f t="shared" ref="F81" si="462">K81+P81+U81+Z81+AE81+AJ81+AO81+AT81+AY81</f>
        <v>0</v>
      </c>
      <c r="G81" s="31">
        <f t="shared" ref="G81" si="463">L81+Q81+V81+AA81+AF81+AK81+AP81+AU81+AZ81</f>
        <v>0</v>
      </c>
      <c r="H81" s="31">
        <f t="shared" ref="H81" si="464">M81+R81+W81+AB81+AG81+AL81+AQ81+AV81+BA81</f>
        <v>163</v>
      </c>
      <c r="I81" s="31">
        <f t="shared" ref="I81" si="465">N81+S81+X81+AC81+AH81+AM81+AR81+AW81+BB81</f>
        <v>0</v>
      </c>
      <c r="J81" s="32">
        <f t="shared" ref="J81" si="466">M81</f>
        <v>163</v>
      </c>
      <c r="K81" s="33">
        <v>0</v>
      </c>
      <c r="L81" s="33">
        <v>0</v>
      </c>
      <c r="M81" s="32">
        <v>163</v>
      </c>
      <c r="N81" s="33">
        <v>0</v>
      </c>
      <c r="O81" s="33">
        <f t="shared" ref="O81" si="467">R81</f>
        <v>0</v>
      </c>
      <c r="P81" s="33">
        <v>0</v>
      </c>
      <c r="Q81" s="33">
        <v>0</v>
      </c>
      <c r="R81" s="40">
        <v>0</v>
      </c>
      <c r="S81" s="33">
        <v>0</v>
      </c>
      <c r="T81" s="39">
        <f t="shared" si="452"/>
        <v>0</v>
      </c>
      <c r="U81" s="33">
        <v>0</v>
      </c>
      <c r="V81" s="33">
        <v>0</v>
      </c>
      <c r="W81" s="33">
        <v>0</v>
      </c>
      <c r="X81" s="33">
        <v>0</v>
      </c>
      <c r="Y81" s="39">
        <f t="shared" si="453"/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 t="shared" si="454"/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 t="shared" si="455"/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 t="shared" si="456"/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 t="shared" si="457"/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 t="shared" si="458"/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 t="shared" si="459"/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 t="shared" si="460"/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33" x14ac:dyDescent="0.25">
      <c r="A82" s="28" t="s">
        <v>217</v>
      </c>
      <c r="B82" s="29" t="s">
        <v>85</v>
      </c>
      <c r="C82" s="30" t="s">
        <v>24</v>
      </c>
      <c r="D82" s="30" t="s">
        <v>38</v>
      </c>
      <c r="E82" s="31">
        <f t="shared" ref="E82" si="468">J82+O82+T82+Y82+AD82+AI82+AN82+AS82+AX82</f>
        <v>412.3</v>
      </c>
      <c r="F82" s="31">
        <f t="shared" ref="F82" si="469">K82+P82+U82+Z82+AE82+AJ82+AO82+AT82+AY82</f>
        <v>0</v>
      </c>
      <c r="G82" s="31">
        <f t="shared" ref="G82" si="470">L82+Q82+V82+AA82+AF82+AK82+AP82+AU82+AZ82</f>
        <v>0</v>
      </c>
      <c r="H82" s="31">
        <f t="shared" ref="H82" si="471">M82+R82+W82+AB82+AG82+AL82+AQ82+AV82+BA82</f>
        <v>412.3</v>
      </c>
      <c r="I82" s="31">
        <f t="shared" ref="I82" si="472">N82+S82+X82+AC82+AH82+AM82+AR82+AW82+BB82</f>
        <v>0</v>
      </c>
      <c r="J82" s="50">
        <f t="shared" ref="J82" si="473">M82</f>
        <v>0</v>
      </c>
      <c r="K82" s="33">
        <v>0</v>
      </c>
      <c r="L82" s="33">
        <v>0</v>
      </c>
      <c r="M82" s="50">
        <v>0</v>
      </c>
      <c r="N82" s="33">
        <v>0</v>
      </c>
      <c r="O82" s="33">
        <f t="shared" ref="O82" si="474">R82</f>
        <v>146</v>
      </c>
      <c r="P82" s="33">
        <v>0</v>
      </c>
      <c r="Q82" s="33">
        <v>0</v>
      </c>
      <c r="R82" s="41">
        <v>146</v>
      </c>
      <c r="S82" s="33">
        <v>0</v>
      </c>
      <c r="T82" s="39">
        <f t="shared" ref="T82" si="475">SUM(U82:X82)</f>
        <v>0</v>
      </c>
      <c r="U82" s="33">
        <v>0</v>
      </c>
      <c r="V82" s="33">
        <v>0</v>
      </c>
      <c r="W82" s="33">
        <v>0</v>
      </c>
      <c r="X82" s="33">
        <v>0</v>
      </c>
      <c r="Y82" s="33">
        <f t="shared" ref="Y82" si="476">SUM(Z82:AC82)</f>
        <v>266.3</v>
      </c>
      <c r="Z82" s="33">
        <v>0</v>
      </c>
      <c r="AA82" s="33">
        <v>0</v>
      </c>
      <c r="AB82" s="33">
        <v>266.3</v>
      </c>
      <c r="AC82" s="33">
        <v>0</v>
      </c>
      <c r="AD82" s="39">
        <f t="shared" ref="AD82" si="477"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 t="shared" ref="AI82" si="478"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 t="shared" ref="AN82" si="479"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 t="shared" ref="AS82" si="480"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 t="shared" ref="AX82" si="481"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 t="shared" ref="BC82" si="482"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 t="shared" ref="BH82" si="483"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ht="39.75" customHeight="1" x14ac:dyDescent="0.25">
      <c r="A83" s="28" t="s">
        <v>305</v>
      </c>
      <c r="B83" s="94" t="s">
        <v>304</v>
      </c>
      <c r="C83" s="95"/>
      <c r="D83" s="96"/>
      <c r="E83" s="39">
        <f>SUM(E84)</f>
        <v>773.2</v>
      </c>
      <c r="F83" s="39">
        <f t="shared" ref="F83:BL83" si="484">SUM(F84)</f>
        <v>0</v>
      </c>
      <c r="G83" s="39">
        <f t="shared" si="484"/>
        <v>589</v>
      </c>
      <c r="H83" s="39">
        <f t="shared" si="484"/>
        <v>184.2</v>
      </c>
      <c r="I83" s="39">
        <f t="shared" si="484"/>
        <v>0</v>
      </c>
      <c r="J83" s="39">
        <f t="shared" si="484"/>
        <v>0</v>
      </c>
      <c r="K83" s="39">
        <f t="shared" si="484"/>
        <v>0</v>
      </c>
      <c r="L83" s="39">
        <f t="shared" si="484"/>
        <v>0</v>
      </c>
      <c r="M83" s="39">
        <f t="shared" si="484"/>
        <v>0</v>
      </c>
      <c r="N83" s="39">
        <f t="shared" si="484"/>
        <v>0</v>
      </c>
      <c r="O83" s="39">
        <f t="shared" si="484"/>
        <v>0</v>
      </c>
      <c r="P83" s="39">
        <f t="shared" si="484"/>
        <v>0</v>
      </c>
      <c r="Q83" s="39">
        <f t="shared" si="484"/>
        <v>0</v>
      </c>
      <c r="R83" s="39">
        <f t="shared" si="484"/>
        <v>0</v>
      </c>
      <c r="S83" s="39">
        <f t="shared" si="484"/>
        <v>0</v>
      </c>
      <c r="T83" s="39">
        <f t="shared" si="484"/>
        <v>773.2</v>
      </c>
      <c r="U83" s="39">
        <f t="shared" si="484"/>
        <v>0</v>
      </c>
      <c r="V83" s="39">
        <f t="shared" si="484"/>
        <v>589</v>
      </c>
      <c r="W83" s="39">
        <f t="shared" si="484"/>
        <v>184.2</v>
      </c>
      <c r="X83" s="39">
        <f t="shared" si="484"/>
        <v>0</v>
      </c>
      <c r="Y83" s="39">
        <f t="shared" si="484"/>
        <v>0</v>
      </c>
      <c r="Z83" s="39">
        <f t="shared" si="484"/>
        <v>0</v>
      </c>
      <c r="AA83" s="39">
        <f t="shared" si="484"/>
        <v>0</v>
      </c>
      <c r="AB83" s="39">
        <f t="shared" si="484"/>
        <v>0</v>
      </c>
      <c r="AC83" s="39">
        <f t="shared" si="484"/>
        <v>0</v>
      </c>
      <c r="AD83" s="39">
        <f t="shared" si="484"/>
        <v>0</v>
      </c>
      <c r="AE83" s="39">
        <f t="shared" si="484"/>
        <v>0</v>
      </c>
      <c r="AF83" s="39">
        <f t="shared" si="484"/>
        <v>0</v>
      </c>
      <c r="AG83" s="39">
        <f t="shared" si="484"/>
        <v>0</v>
      </c>
      <c r="AH83" s="39">
        <f t="shared" si="484"/>
        <v>0</v>
      </c>
      <c r="AI83" s="39">
        <f t="shared" si="484"/>
        <v>0</v>
      </c>
      <c r="AJ83" s="39">
        <f t="shared" si="484"/>
        <v>0</v>
      </c>
      <c r="AK83" s="39">
        <f t="shared" si="484"/>
        <v>0</v>
      </c>
      <c r="AL83" s="39">
        <f t="shared" si="484"/>
        <v>0</v>
      </c>
      <c r="AM83" s="39">
        <f t="shared" si="484"/>
        <v>0</v>
      </c>
      <c r="AN83" s="39">
        <f t="shared" si="484"/>
        <v>0</v>
      </c>
      <c r="AO83" s="39">
        <f t="shared" si="484"/>
        <v>0</v>
      </c>
      <c r="AP83" s="39">
        <f t="shared" si="484"/>
        <v>0</v>
      </c>
      <c r="AQ83" s="39">
        <f t="shared" si="484"/>
        <v>0</v>
      </c>
      <c r="AR83" s="39">
        <f t="shared" si="484"/>
        <v>0</v>
      </c>
      <c r="AS83" s="39">
        <f t="shared" si="484"/>
        <v>0</v>
      </c>
      <c r="AT83" s="39">
        <f t="shared" si="484"/>
        <v>0</v>
      </c>
      <c r="AU83" s="39">
        <f t="shared" si="484"/>
        <v>0</v>
      </c>
      <c r="AV83" s="39">
        <f t="shared" si="484"/>
        <v>0</v>
      </c>
      <c r="AW83" s="39">
        <f t="shared" si="484"/>
        <v>0</v>
      </c>
      <c r="AX83" s="39">
        <f t="shared" si="484"/>
        <v>0</v>
      </c>
      <c r="AY83" s="39">
        <f t="shared" si="484"/>
        <v>0</v>
      </c>
      <c r="AZ83" s="39">
        <f t="shared" si="484"/>
        <v>0</v>
      </c>
      <c r="BA83" s="39">
        <f t="shared" si="484"/>
        <v>0</v>
      </c>
      <c r="BB83" s="39">
        <f t="shared" si="484"/>
        <v>0</v>
      </c>
      <c r="BC83" s="39">
        <f t="shared" si="484"/>
        <v>0</v>
      </c>
      <c r="BD83" s="39">
        <f t="shared" si="484"/>
        <v>0</v>
      </c>
      <c r="BE83" s="39">
        <f t="shared" si="484"/>
        <v>0</v>
      </c>
      <c r="BF83" s="39">
        <f t="shared" si="484"/>
        <v>0</v>
      </c>
      <c r="BG83" s="39">
        <f t="shared" si="484"/>
        <v>0</v>
      </c>
      <c r="BH83" s="39">
        <f t="shared" si="484"/>
        <v>0</v>
      </c>
      <c r="BI83" s="39">
        <f t="shared" si="484"/>
        <v>0</v>
      </c>
      <c r="BJ83" s="39">
        <f t="shared" si="484"/>
        <v>0</v>
      </c>
      <c r="BK83" s="39">
        <f t="shared" si="484"/>
        <v>0</v>
      </c>
      <c r="BL83" s="39">
        <f t="shared" si="484"/>
        <v>0</v>
      </c>
    </row>
    <row r="84" spans="1:64" ht="42" customHeight="1" x14ac:dyDescent="0.25">
      <c r="A84" s="28" t="s">
        <v>306</v>
      </c>
      <c r="B84" s="101" t="s">
        <v>311</v>
      </c>
      <c r="C84" s="102"/>
      <c r="D84" s="103"/>
      <c r="E84" s="31">
        <f>J84+O84+T84+Y84+AD84+AI84+AN84+AS84+AX84</f>
        <v>773.2</v>
      </c>
      <c r="F84" s="31">
        <f t="shared" ref="F84:F85" si="485">K84+P84+U84+Z84+AE84+AJ84+AO84+AT84+AY84</f>
        <v>0</v>
      </c>
      <c r="G84" s="31">
        <f t="shared" ref="G84:G85" si="486">L84+Q84+V84+AA84+AF84+AK84+AP84+AU84+AZ84</f>
        <v>589</v>
      </c>
      <c r="H84" s="31">
        <f t="shared" ref="H84:H85" si="487">M84+R84+W84+AB84+AG84+AL84+AQ84+AV84+BA84</f>
        <v>184.2</v>
      </c>
      <c r="I84" s="31">
        <f t="shared" ref="I84:I85" si="488">N84+S84+X84+AC84+AH84+AM84+AR84+AW84+BB84</f>
        <v>0</v>
      </c>
      <c r="J84" s="33">
        <f t="shared" ref="J84" si="489">M84</f>
        <v>0</v>
      </c>
      <c r="K84" s="33">
        <v>0</v>
      </c>
      <c r="L84" s="33">
        <v>0</v>
      </c>
      <c r="M84" s="33">
        <v>0</v>
      </c>
      <c r="N84" s="33">
        <v>0</v>
      </c>
      <c r="O84" s="53">
        <f>R84</f>
        <v>0</v>
      </c>
      <c r="P84" s="33">
        <v>0</v>
      </c>
      <c r="Q84" s="33">
        <v>0</v>
      </c>
      <c r="R84" s="44">
        <v>0</v>
      </c>
      <c r="S84" s="33">
        <v>0</v>
      </c>
      <c r="T84" s="33">
        <f t="shared" ref="T84" si="490">T85+T86</f>
        <v>773.2</v>
      </c>
      <c r="U84" s="33">
        <f t="shared" ref="U84" si="491">U85+U86</f>
        <v>0</v>
      </c>
      <c r="V84" s="33">
        <f t="shared" ref="V84" si="492">V85+V86</f>
        <v>589</v>
      </c>
      <c r="W84" s="33">
        <f t="shared" ref="W84" si="493">W85+W86</f>
        <v>184.2</v>
      </c>
      <c r="X84" s="33">
        <v>0</v>
      </c>
      <c r="Y84" s="39">
        <f>SUM(Z84:AC84)</f>
        <v>0</v>
      </c>
      <c r="Z84" s="33">
        <v>0</v>
      </c>
      <c r="AA84" s="33">
        <v>0</v>
      </c>
      <c r="AB84" s="33">
        <v>0</v>
      </c>
      <c r="AC84" s="33">
        <v>0</v>
      </c>
      <c r="AD84" s="39">
        <f>SUM(AE84:AH84)</f>
        <v>0</v>
      </c>
      <c r="AE84" s="33">
        <v>0</v>
      </c>
      <c r="AF84" s="33">
        <v>0</v>
      </c>
      <c r="AG84" s="33">
        <v>0</v>
      </c>
      <c r="AH84" s="33">
        <v>0</v>
      </c>
      <c r="AI84" s="39">
        <f>SUM(AJ84:AM84)</f>
        <v>0</v>
      </c>
      <c r="AJ84" s="33">
        <v>0</v>
      </c>
      <c r="AK84" s="33">
        <v>0</v>
      </c>
      <c r="AL84" s="33">
        <v>0</v>
      </c>
      <c r="AM84" s="33">
        <v>0</v>
      </c>
      <c r="AN84" s="39">
        <f>SUM(AO84:AR84)</f>
        <v>0</v>
      </c>
      <c r="AO84" s="33">
        <v>0</v>
      </c>
      <c r="AP84" s="33">
        <v>0</v>
      </c>
      <c r="AQ84" s="33">
        <v>0</v>
      </c>
      <c r="AR84" s="33">
        <v>0</v>
      </c>
      <c r="AS84" s="39">
        <f>SUM(AT84:AW84)</f>
        <v>0</v>
      </c>
      <c r="AT84" s="33">
        <v>0</v>
      </c>
      <c r="AU84" s="33">
        <v>0</v>
      </c>
      <c r="AV84" s="33">
        <v>0</v>
      </c>
      <c r="AW84" s="33">
        <v>0</v>
      </c>
      <c r="AX84" s="39">
        <f>SUM(AY84:BB84)</f>
        <v>0</v>
      </c>
      <c r="AY84" s="33">
        <v>0</v>
      </c>
      <c r="AZ84" s="33">
        <v>0</v>
      </c>
      <c r="BA84" s="33">
        <v>0</v>
      </c>
      <c r="BB84" s="33">
        <v>0</v>
      </c>
      <c r="BC84" s="39">
        <f>SUM(BD84:BG84)</f>
        <v>0</v>
      </c>
      <c r="BD84" s="33">
        <v>0</v>
      </c>
      <c r="BE84" s="33">
        <v>0</v>
      </c>
      <c r="BF84" s="33">
        <v>0</v>
      </c>
      <c r="BG84" s="33">
        <v>0</v>
      </c>
      <c r="BH84" s="39">
        <f>SUM(BI84:BL84)</f>
        <v>0</v>
      </c>
      <c r="BI84" s="33">
        <v>0</v>
      </c>
      <c r="BJ84" s="33">
        <v>0</v>
      </c>
      <c r="BK84" s="33">
        <v>0</v>
      </c>
      <c r="BL84" s="33">
        <v>0</v>
      </c>
    </row>
    <row r="85" spans="1:64" ht="49.5" x14ac:dyDescent="0.25">
      <c r="A85" s="28" t="s">
        <v>313</v>
      </c>
      <c r="B85" s="29" t="s">
        <v>312</v>
      </c>
      <c r="C85" s="30" t="s">
        <v>24</v>
      </c>
      <c r="D85" s="30" t="s">
        <v>38</v>
      </c>
      <c r="E85" s="31">
        <f t="shared" ref="E85" si="494">J85+O85+T85+Y85+AD85+AI85+AN85+AS85+AX85</f>
        <v>489.7</v>
      </c>
      <c r="F85" s="31">
        <f t="shared" si="485"/>
        <v>0</v>
      </c>
      <c r="G85" s="31">
        <f t="shared" si="486"/>
        <v>373</v>
      </c>
      <c r="H85" s="31">
        <f t="shared" si="487"/>
        <v>116.7</v>
      </c>
      <c r="I85" s="31">
        <f t="shared" si="488"/>
        <v>0</v>
      </c>
      <c r="J85" s="53">
        <f>M85</f>
        <v>0</v>
      </c>
      <c r="K85" s="33">
        <v>0</v>
      </c>
      <c r="L85" s="33">
        <v>0</v>
      </c>
      <c r="M85" s="53">
        <v>0</v>
      </c>
      <c r="N85" s="33">
        <v>0</v>
      </c>
      <c r="O85" s="53">
        <f>R85</f>
        <v>0</v>
      </c>
      <c r="P85" s="33">
        <v>0</v>
      </c>
      <c r="Q85" s="33">
        <v>0</v>
      </c>
      <c r="R85" s="44">
        <v>0</v>
      </c>
      <c r="S85" s="33">
        <v>0</v>
      </c>
      <c r="T85" s="33">
        <f>SUM(U85:X85)</f>
        <v>489.7</v>
      </c>
      <c r="U85" s="33">
        <v>0</v>
      </c>
      <c r="V85" s="33">
        <v>373</v>
      </c>
      <c r="W85" s="33">
        <v>116.7</v>
      </c>
      <c r="X85" s="33">
        <v>0</v>
      </c>
      <c r="Y85" s="39">
        <f>SUM(Z85:AC85)</f>
        <v>0</v>
      </c>
      <c r="Z85" s="33">
        <v>0</v>
      </c>
      <c r="AA85" s="33">
        <v>0</v>
      </c>
      <c r="AB85" s="33">
        <v>0</v>
      </c>
      <c r="AC85" s="33">
        <v>0</v>
      </c>
      <c r="AD85" s="39">
        <f>SUM(AE85:AH85)</f>
        <v>0</v>
      </c>
      <c r="AE85" s="33">
        <v>0</v>
      </c>
      <c r="AF85" s="33">
        <v>0</v>
      </c>
      <c r="AG85" s="33">
        <v>0</v>
      </c>
      <c r="AH85" s="33">
        <v>0</v>
      </c>
      <c r="AI85" s="39">
        <f>SUM(AJ85:AM85)</f>
        <v>0</v>
      </c>
      <c r="AJ85" s="33">
        <v>0</v>
      </c>
      <c r="AK85" s="33">
        <v>0</v>
      </c>
      <c r="AL85" s="33">
        <v>0</v>
      </c>
      <c r="AM85" s="33">
        <v>0</v>
      </c>
      <c r="AN85" s="39">
        <f>SUM(AO85:AR85)</f>
        <v>0</v>
      </c>
      <c r="AO85" s="33">
        <v>0</v>
      </c>
      <c r="AP85" s="33">
        <v>0</v>
      </c>
      <c r="AQ85" s="33">
        <v>0</v>
      </c>
      <c r="AR85" s="33">
        <v>0</v>
      </c>
      <c r="AS85" s="39">
        <f>SUM(AT85:AW85)</f>
        <v>0</v>
      </c>
      <c r="AT85" s="33">
        <v>0</v>
      </c>
      <c r="AU85" s="33">
        <v>0</v>
      </c>
      <c r="AV85" s="33">
        <v>0</v>
      </c>
      <c r="AW85" s="33">
        <v>0</v>
      </c>
      <c r="AX85" s="39">
        <f>SUM(AY85:BB85)</f>
        <v>0</v>
      </c>
      <c r="AY85" s="33">
        <v>0</v>
      </c>
      <c r="AZ85" s="33">
        <v>0</v>
      </c>
      <c r="BA85" s="33">
        <v>0</v>
      </c>
      <c r="BB85" s="33">
        <v>0</v>
      </c>
      <c r="BC85" s="39">
        <f>SUM(BD85:BG85)</f>
        <v>0</v>
      </c>
      <c r="BD85" s="33">
        <v>0</v>
      </c>
      <c r="BE85" s="33">
        <v>0</v>
      </c>
      <c r="BF85" s="33">
        <v>0</v>
      </c>
      <c r="BG85" s="33">
        <v>0</v>
      </c>
      <c r="BH85" s="39">
        <f>SUM(BI85:BL85)</f>
        <v>0</v>
      </c>
      <c r="BI85" s="33">
        <v>0</v>
      </c>
      <c r="BJ85" s="33">
        <v>0</v>
      </c>
      <c r="BK85" s="33">
        <v>0</v>
      </c>
      <c r="BL85" s="33">
        <v>0</v>
      </c>
    </row>
    <row r="86" spans="1:64" ht="49.5" x14ac:dyDescent="0.25">
      <c r="A86" s="28" t="s">
        <v>314</v>
      </c>
      <c r="B86" s="29" t="s">
        <v>315</v>
      </c>
      <c r="C86" s="30" t="s">
        <v>24</v>
      </c>
      <c r="D86" s="30" t="s">
        <v>38</v>
      </c>
      <c r="E86" s="31">
        <f t="shared" ref="E86" si="495">J86+O86+T86+Y86+AD86+AI86+AN86+AS86+AX86</f>
        <v>283.5</v>
      </c>
      <c r="F86" s="31">
        <f t="shared" ref="F86" si="496">K86+P86+U86+Z86+AE86+AJ86+AO86+AT86+AY86</f>
        <v>0</v>
      </c>
      <c r="G86" s="31">
        <f t="shared" ref="G86" si="497">L86+Q86+V86+AA86+AF86+AK86+AP86+AU86+AZ86</f>
        <v>216</v>
      </c>
      <c r="H86" s="31">
        <f t="shared" ref="H86" si="498">M86+R86+W86+AB86+AG86+AL86+AQ86+AV86+BA86</f>
        <v>67.5</v>
      </c>
      <c r="I86" s="31">
        <f t="shared" ref="I86" si="499">N86+S86+X86+AC86+AH86+AM86+AR86+AW86+BB86</f>
        <v>0</v>
      </c>
      <c r="J86" s="53">
        <f>M86</f>
        <v>0</v>
      </c>
      <c r="K86" s="33">
        <v>0</v>
      </c>
      <c r="L86" s="33">
        <v>0</v>
      </c>
      <c r="M86" s="53">
        <v>0</v>
      </c>
      <c r="N86" s="33">
        <v>0</v>
      </c>
      <c r="O86" s="53">
        <f>R86</f>
        <v>0</v>
      </c>
      <c r="P86" s="33">
        <v>0</v>
      </c>
      <c r="Q86" s="33">
        <v>0</v>
      </c>
      <c r="R86" s="44">
        <v>0</v>
      </c>
      <c r="S86" s="33">
        <v>0</v>
      </c>
      <c r="T86" s="33">
        <f>SUM(U86:X86)</f>
        <v>283.5</v>
      </c>
      <c r="U86" s="33">
        <v>0</v>
      </c>
      <c r="V86" s="33">
        <v>216</v>
      </c>
      <c r="W86" s="33">
        <v>67.5</v>
      </c>
      <c r="X86" s="33">
        <v>0</v>
      </c>
      <c r="Y86" s="39">
        <f>SUM(Z86:AC86)</f>
        <v>0</v>
      </c>
      <c r="Z86" s="33">
        <v>0</v>
      </c>
      <c r="AA86" s="33">
        <v>0</v>
      </c>
      <c r="AB86" s="33">
        <v>0</v>
      </c>
      <c r="AC86" s="33">
        <v>0</v>
      </c>
      <c r="AD86" s="39">
        <f>SUM(AE86:AH86)</f>
        <v>0</v>
      </c>
      <c r="AE86" s="33">
        <v>0</v>
      </c>
      <c r="AF86" s="33">
        <v>0</v>
      </c>
      <c r="AG86" s="33">
        <v>0</v>
      </c>
      <c r="AH86" s="33">
        <v>0</v>
      </c>
      <c r="AI86" s="39">
        <f>SUM(AJ86:AM86)</f>
        <v>0</v>
      </c>
      <c r="AJ86" s="33">
        <v>0</v>
      </c>
      <c r="AK86" s="33">
        <v>0</v>
      </c>
      <c r="AL86" s="33">
        <v>0</v>
      </c>
      <c r="AM86" s="33">
        <v>0</v>
      </c>
      <c r="AN86" s="39">
        <f>SUM(AO86:AR86)</f>
        <v>0</v>
      </c>
      <c r="AO86" s="33">
        <v>0</v>
      </c>
      <c r="AP86" s="33">
        <v>0</v>
      </c>
      <c r="AQ86" s="33">
        <v>0</v>
      </c>
      <c r="AR86" s="33">
        <v>0</v>
      </c>
      <c r="AS86" s="39">
        <f>SUM(AT86:AW86)</f>
        <v>0</v>
      </c>
      <c r="AT86" s="33">
        <v>0</v>
      </c>
      <c r="AU86" s="33">
        <v>0</v>
      </c>
      <c r="AV86" s="33">
        <v>0</v>
      </c>
      <c r="AW86" s="33">
        <v>0</v>
      </c>
      <c r="AX86" s="39">
        <f>SUM(AY86:BB86)</f>
        <v>0</v>
      </c>
      <c r="AY86" s="33">
        <v>0</v>
      </c>
      <c r="AZ86" s="33">
        <v>0</v>
      </c>
      <c r="BA86" s="33">
        <v>0</v>
      </c>
      <c r="BB86" s="33">
        <v>0</v>
      </c>
      <c r="BC86" s="39">
        <f>SUM(BD86:BG86)</f>
        <v>0</v>
      </c>
      <c r="BD86" s="33">
        <v>0</v>
      </c>
      <c r="BE86" s="33">
        <v>0</v>
      </c>
      <c r="BF86" s="33">
        <v>0</v>
      </c>
      <c r="BG86" s="33">
        <v>0</v>
      </c>
      <c r="BH86" s="39">
        <f>SUM(BI86:BL86)</f>
        <v>0</v>
      </c>
      <c r="BI86" s="33">
        <v>0</v>
      </c>
      <c r="BJ86" s="33">
        <v>0</v>
      </c>
      <c r="BK86" s="33">
        <v>0</v>
      </c>
      <c r="BL86" s="33">
        <v>0</v>
      </c>
    </row>
    <row r="87" spans="1:64" ht="69" customHeight="1" x14ac:dyDescent="0.25">
      <c r="A87" s="28" t="s">
        <v>69</v>
      </c>
      <c r="B87" s="97" t="s">
        <v>92</v>
      </c>
      <c r="C87" s="97"/>
      <c r="D87" s="97"/>
      <c r="E87" s="45">
        <f>SUM(E88:E101)</f>
        <v>14589.5</v>
      </c>
      <c r="F87" s="45">
        <f t="shared" ref="F87:BL87" si="500">SUM(F88:F101)</f>
        <v>0</v>
      </c>
      <c r="G87" s="45">
        <f t="shared" si="500"/>
        <v>0</v>
      </c>
      <c r="H87" s="45">
        <f t="shared" si="500"/>
        <v>14589.5</v>
      </c>
      <c r="I87" s="45">
        <f t="shared" si="500"/>
        <v>0</v>
      </c>
      <c r="J87" s="45">
        <f t="shared" si="500"/>
        <v>2503.2000000000007</v>
      </c>
      <c r="K87" s="45">
        <f t="shared" si="500"/>
        <v>0</v>
      </c>
      <c r="L87" s="45">
        <f t="shared" si="500"/>
        <v>0</v>
      </c>
      <c r="M87" s="45">
        <f t="shared" si="500"/>
        <v>2503.2000000000007</v>
      </c>
      <c r="N87" s="45">
        <f t="shared" si="500"/>
        <v>0</v>
      </c>
      <c r="O87" s="45">
        <f t="shared" si="500"/>
        <v>2804.0999999999995</v>
      </c>
      <c r="P87" s="45">
        <f t="shared" si="500"/>
        <v>0</v>
      </c>
      <c r="Q87" s="45">
        <f t="shared" si="500"/>
        <v>0</v>
      </c>
      <c r="R87" s="45">
        <f t="shared" si="500"/>
        <v>2804.0999999999995</v>
      </c>
      <c r="S87" s="45">
        <f t="shared" si="500"/>
        <v>0</v>
      </c>
      <c r="T87" s="45">
        <f t="shared" si="500"/>
        <v>4326.2</v>
      </c>
      <c r="U87" s="45">
        <f t="shared" si="500"/>
        <v>0</v>
      </c>
      <c r="V87" s="45">
        <f t="shared" si="500"/>
        <v>0</v>
      </c>
      <c r="W87" s="45">
        <f t="shared" si="500"/>
        <v>4326.2</v>
      </c>
      <c r="X87" s="45">
        <f t="shared" si="500"/>
        <v>0</v>
      </c>
      <c r="Y87" s="45">
        <f t="shared" si="500"/>
        <v>4956.0000000000009</v>
      </c>
      <c r="Z87" s="45">
        <f t="shared" si="500"/>
        <v>0</v>
      </c>
      <c r="AA87" s="45">
        <f t="shared" si="500"/>
        <v>0</v>
      </c>
      <c r="AB87" s="45">
        <f t="shared" si="500"/>
        <v>4956.0000000000009</v>
      </c>
      <c r="AC87" s="45">
        <f t="shared" si="500"/>
        <v>0</v>
      </c>
      <c r="AD87" s="45">
        <f t="shared" si="500"/>
        <v>0</v>
      </c>
      <c r="AE87" s="45">
        <f t="shared" si="500"/>
        <v>0</v>
      </c>
      <c r="AF87" s="45">
        <f t="shared" si="500"/>
        <v>0</v>
      </c>
      <c r="AG87" s="45">
        <f t="shared" si="500"/>
        <v>0</v>
      </c>
      <c r="AH87" s="45">
        <f t="shared" si="500"/>
        <v>0</v>
      </c>
      <c r="AI87" s="45">
        <f t="shared" si="500"/>
        <v>0</v>
      </c>
      <c r="AJ87" s="45">
        <f t="shared" si="500"/>
        <v>0</v>
      </c>
      <c r="AK87" s="45">
        <f t="shared" si="500"/>
        <v>0</v>
      </c>
      <c r="AL87" s="45">
        <f t="shared" si="500"/>
        <v>0</v>
      </c>
      <c r="AM87" s="45">
        <f t="shared" si="500"/>
        <v>0</v>
      </c>
      <c r="AN87" s="45">
        <f t="shared" si="500"/>
        <v>0</v>
      </c>
      <c r="AO87" s="45">
        <f t="shared" si="500"/>
        <v>0</v>
      </c>
      <c r="AP87" s="45">
        <f t="shared" si="500"/>
        <v>0</v>
      </c>
      <c r="AQ87" s="45">
        <f t="shared" si="500"/>
        <v>0</v>
      </c>
      <c r="AR87" s="45">
        <f t="shared" si="500"/>
        <v>0</v>
      </c>
      <c r="AS87" s="45">
        <f t="shared" si="500"/>
        <v>0</v>
      </c>
      <c r="AT87" s="45">
        <f t="shared" si="500"/>
        <v>0</v>
      </c>
      <c r="AU87" s="45">
        <f t="shared" si="500"/>
        <v>0</v>
      </c>
      <c r="AV87" s="45">
        <f t="shared" si="500"/>
        <v>0</v>
      </c>
      <c r="AW87" s="45">
        <f t="shared" si="500"/>
        <v>0</v>
      </c>
      <c r="AX87" s="45">
        <f t="shared" si="500"/>
        <v>0</v>
      </c>
      <c r="AY87" s="45">
        <f t="shared" si="500"/>
        <v>0</v>
      </c>
      <c r="AZ87" s="45">
        <f t="shared" si="500"/>
        <v>0</v>
      </c>
      <c r="BA87" s="45">
        <f t="shared" si="500"/>
        <v>0</v>
      </c>
      <c r="BB87" s="45">
        <f t="shared" si="500"/>
        <v>0</v>
      </c>
      <c r="BC87" s="45">
        <f t="shared" si="500"/>
        <v>0</v>
      </c>
      <c r="BD87" s="45">
        <f t="shared" si="500"/>
        <v>0</v>
      </c>
      <c r="BE87" s="45">
        <f t="shared" si="500"/>
        <v>0</v>
      </c>
      <c r="BF87" s="45">
        <f t="shared" si="500"/>
        <v>0</v>
      </c>
      <c r="BG87" s="45">
        <f t="shared" si="500"/>
        <v>0</v>
      </c>
      <c r="BH87" s="45">
        <f t="shared" si="500"/>
        <v>0</v>
      </c>
      <c r="BI87" s="45">
        <f t="shared" si="500"/>
        <v>0</v>
      </c>
      <c r="BJ87" s="45">
        <f t="shared" si="500"/>
        <v>0</v>
      </c>
      <c r="BK87" s="45">
        <f t="shared" si="500"/>
        <v>0</v>
      </c>
      <c r="BL87" s="45">
        <f t="shared" si="500"/>
        <v>0</v>
      </c>
    </row>
    <row r="88" spans="1:64" ht="49.5" x14ac:dyDescent="0.25">
      <c r="A88" s="28" t="s">
        <v>70</v>
      </c>
      <c r="B88" s="29" t="s">
        <v>296</v>
      </c>
      <c r="C88" s="30" t="s">
        <v>24</v>
      </c>
      <c r="D88" s="30" t="s">
        <v>38</v>
      </c>
      <c r="E88" s="31">
        <f>J88+O88+T88+Y88+AD88+AI88+AN88+AS88+AX88+BC88+BH88</f>
        <v>281.5</v>
      </c>
      <c r="F88" s="31">
        <f t="shared" ref="F88" si="501">K88+P88+U88+Z88+AE88+AJ88+AO88+AT88+AY88</f>
        <v>0</v>
      </c>
      <c r="G88" s="31">
        <f t="shared" ref="G88" si="502">L88+Q88+V88+AA88+AF88+AK88+AP88+AU88+AZ88</f>
        <v>0</v>
      </c>
      <c r="H88" s="31">
        <f>M88+R88+W88+AB88+AG88+AL88+AQ88+AV88+BA88+BF88+BK88</f>
        <v>281.5</v>
      </c>
      <c r="I88" s="31">
        <f t="shared" ref="I88" si="503">N88+S88+X88+AC88+AH88+AM88+AR88+AW88+BB88</f>
        <v>0</v>
      </c>
      <c r="J88" s="50">
        <f t="shared" ref="J88:J95" si="504">M88</f>
        <v>0</v>
      </c>
      <c r="K88" s="40">
        <v>0</v>
      </c>
      <c r="L88" s="40">
        <v>0</v>
      </c>
      <c r="M88" s="33">
        <v>0</v>
      </c>
      <c r="N88" s="40">
        <v>0</v>
      </c>
      <c r="O88" s="40">
        <f>SUM(Q88:S88)</f>
        <v>0</v>
      </c>
      <c r="P88" s="40">
        <v>0</v>
      </c>
      <c r="Q88" s="40">
        <v>0</v>
      </c>
      <c r="R88" s="41">
        <v>0</v>
      </c>
      <c r="S88" s="40">
        <v>0</v>
      </c>
      <c r="T88" s="40">
        <f>SUM(V88:X88)</f>
        <v>73.8</v>
      </c>
      <c r="U88" s="40">
        <v>0</v>
      </c>
      <c r="V88" s="40">
        <v>0</v>
      </c>
      <c r="W88" s="41">
        <v>73.8</v>
      </c>
      <c r="X88" s="40">
        <v>0</v>
      </c>
      <c r="Y88" s="40">
        <f>SUM(AA88:AC88)</f>
        <v>207.7</v>
      </c>
      <c r="Z88" s="40">
        <v>0</v>
      </c>
      <c r="AA88" s="40">
        <v>0</v>
      </c>
      <c r="AB88" s="41">
        <v>207.7</v>
      </c>
      <c r="AC88" s="40">
        <v>0</v>
      </c>
      <c r="AD88" s="40">
        <f>SUM(AF88:AH88)</f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f>SUM(AK88:AM88)</f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f>SUM(AP88:AR88)</f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f>SUM(AU88:AW88)</f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f>SUM(AZ88:BB88)</f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f>SUM(BE88:BG88)</f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f>SUM(BJ88:BL88)</f>
        <v>0</v>
      </c>
      <c r="BI88" s="40">
        <v>0</v>
      </c>
      <c r="BJ88" s="40">
        <v>0</v>
      </c>
      <c r="BK88" s="40">
        <v>0</v>
      </c>
      <c r="BL88" s="40">
        <v>0</v>
      </c>
    </row>
    <row r="89" spans="1:64" ht="49.5" x14ac:dyDescent="0.25">
      <c r="A89" s="28" t="s">
        <v>71</v>
      </c>
      <c r="B89" s="29" t="s">
        <v>247</v>
      </c>
      <c r="C89" s="30" t="s">
        <v>24</v>
      </c>
      <c r="D89" s="30" t="s">
        <v>38</v>
      </c>
      <c r="E89" s="31">
        <f t="shared" ref="E89:E96" si="505">J89+O89+T89+Y89+AD89+AI89+AN89+AS89+AX89+BC89+BH89</f>
        <v>1526.6000000000001</v>
      </c>
      <c r="F89" s="31">
        <f t="shared" ref="F89:F93" si="506">K89+P89+U89+Z89+AE89+AJ89+AO89+AT89+AY89</f>
        <v>0</v>
      </c>
      <c r="G89" s="31">
        <f t="shared" ref="G89:G93" si="507">L89+Q89+V89+AA89+AF89+AK89+AP89+AU89+AZ89</f>
        <v>0</v>
      </c>
      <c r="H89" s="31">
        <f t="shared" ref="H89:H96" si="508">M89+R89+W89+AB89+AG89+AL89+AQ89+AV89+BA89+BF89+BK89</f>
        <v>1526.6000000000001</v>
      </c>
      <c r="I89" s="31">
        <f t="shared" ref="I89:I93" si="509">N89+S89+X89+AC89+AH89+AM89+AR89+AW89+BB89</f>
        <v>0</v>
      </c>
      <c r="J89" s="32">
        <f t="shared" si="504"/>
        <v>119.9</v>
      </c>
      <c r="K89" s="40">
        <v>0</v>
      </c>
      <c r="L89" s="40">
        <v>0</v>
      </c>
      <c r="M89" s="32">
        <f>29.1+90.8</f>
        <v>119.9</v>
      </c>
      <c r="N89" s="40">
        <v>0</v>
      </c>
      <c r="O89" s="40">
        <f t="shared" ref="O89:O96" si="510">SUM(Q89:S89)</f>
        <v>175.9</v>
      </c>
      <c r="P89" s="40">
        <v>0</v>
      </c>
      <c r="Q89" s="40">
        <v>0</v>
      </c>
      <c r="R89" s="41">
        <f>127+48.9</f>
        <v>175.9</v>
      </c>
      <c r="S89" s="40">
        <v>0</v>
      </c>
      <c r="T89" s="40">
        <f t="shared" ref="T89:T96" si="511">SUM(V89:X89)</f>
        <v>607.6</v>
      </c>
      <c r="U89" s="40">
        <v>0</v>
      </c>
      <c r="V89" s="40">
        <v>0</v>
      </c>
      <c r="W89" s="41">
        <f>132.1+475.5</f>
        <v>607.6</v>
      </c>
      <c r="X89" s="40">
        <v>0</v>
      </c>
      <c r="Y89" s="40">
        <f t="shared" ref="Y89:Y96" si="512">SUM(AA89:AC89)</f>
        <v>623.20000000000005</v>
      </c>
      <c r="Z89" s="40">
        <v>0</v>
      </c>
      <c r="AA89" s="40">
        <v>0</v>
      </c>
      <c r="AB89" s="41">
        <v>623.20000000000005</v>
      </c>
      <c r="AC89" s="40">
        <v>0</v>
      </c>
      <c r="AD89" s="40">
        <f t="shared" ref="AD89:AD96" si="513">SUM(AF89:AH89)</f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f t="shared" ref="AI89:AI96" si="514">SUM(AK89:AM89)</f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f t="shared" ref="AN89:AN96" si="515">SUM(AP89:AR89)</f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f t="shared" ref="AS89:AS96" si="516">SUM(AU89:AW89)</f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f t="shared" ref="AX89:AX96" si="517">SUM(AZ89:BB89)</f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f t="shared" ref="BC89:BC96" si="518">SUM(BE89:BG89)</f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f t="shared" ref="BH89:BH96" si="519">SUM(BJ89:BL89)</f>
        <v>0</v>
      </c>
      <c r="BI89" s="40">
        <v>0</v>
      </c>
      <c r="BJ89" s="40">
        <v>0</v>
      </c>
      <c r="BK89" s="40">
        <v>0</v>
      </c>
      <c r="BL89" s="40">
        <v>0</v>
      </c>
    </row>
    <row r="90" spans="1:64" ht="49.5" x14ac:dyDescent="0.25">
      <c r="A90" s="28" t="s">
        <v>72</v>
      </c>
      <c r="B90" s="29" t="s">
        <v>262</v>
      </c>
      <c r="C90" s="30" t="s">
        <v>24</v>
      </c>
      <c r="D90" s="30" t="s">
        <v>38</v>
      </c>
      <c r="E90" s="31">
        <f t="shared" ref="E90" si="520">J90+O90+T90+Y90+AD90+AI90+AN90+AS90+AX90+BC90+BH90</f>
        <v>245.8</v>
      </c>
      <c r="F90" s="31">
        <f t="shared" ref="F90" si="521">K90+P90+U90+Z90+AE90+AJ90+AO90+AT90+AY90</f>
        <v>0</v>
      </c>
      <c r="G90" s="31">
        <f t="shared" ref="G90" si="522">L90+Q90+V90+AA90+AF90+AK90+AP90+AU90+AZ90</f>
        <v>0</v>
      </c>
      <c r="H90" s="31">
        <f t="shared" ref="H90" si="523">M90+R90+W90+AB90+AG90+AL90+AQ90+AV90+BA90+BF90+BK90</f>
        <v>245.8</v>
      </c>
      <c r="I90" s="31"/>
      <c r="J90" s="32">
        <f t="shared" ref="J90" si="524">M90</f>
        <v>0</v>
      </c>
      <c r="K90" s="40">
        <v>0</v>
      </c>
      <c r="L90" s="40">
        <v>0</v>
      </c>
      <c r="M90" s="33">
        <v>0</v>
      </c>
      <c r="N90" s="40"/>
      <c r="O90" s="40">
        <f t="shared" ref="O90" si="525">SUM(Q90:S90)</f>
        <v>43</v>
      </c>
      <c r="P90" s="40">
        <v>0</v>
      </c>
      <c r="Q90" s="40">
        <v>0</v>
      </c>
      <c r="R90" s="41">
        <v>43</v>
      </c>
      <c r="S90" s="40">
        <v>0</v>
      </c>
      <c r="T90" s="40">
        <f t="shared" ref="T90" si="526">SUM(V90:X90)</f>
        <v>98.9</v>
      </c>
      <c r="U90" s="40">
        <v>0</v>
      </c>
      <c r="V90" s="40">
        <v>0</v>
      </c>
      <c r="W90" s="41">
        <v>98.9</v>
      </c>
      <c r="X90" s="40">
        <v>0</v>
      </c>
      <c r="Y90" s="40">
        <f t="shared" ref="Y90" si="527">SUM(AA90:AC90)</f>
        <v>103.9</v>
      </c>
      <c r="Z90" s="40">
        <v>0</v>
      </c>
      <c r="AA90" s="40">
        <v>0</v>
      </c>
      <c r="AB90" s="41">
        <v>103.9</v>
      </c>
      <c r="AC90" s="40">
        <v>0</v>
      </c>
      <c r="AD90" s="40">
        <f t="shared" ref="AD90" si="528">SUM(AF90:AH90)</f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f t="shared" ref="AI90" si="529">SUM(AK90:AM90)</f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f t="shared" ref="AN90" si="530">SUM(AP90:AR90)</f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f t="shared" ref="AS90" si="531">SUM(AU90:AW90)</f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f t="shared" ref="AX90" si="532">SUM(AZ90:BB90)</f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f t="shared" ref="BC90" si="533">SUM(BE90:BG90)</f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f t="shared" ref="BH90" si="534">SUM(BJ90:BL90)</f>
        <v>0</v>
      </c>
      <c r="BI90" s="40">
        <v>0</v>
      </c>
      <c r="BJ90" s="40">
        <v>0</v>
      </c>
      <c r="BK90" s="40">
        <v>0</v>
      </c>
      <c r="BL90" s="40">
        <v>0</v>
      </c>
    </row>
    <row r="91" spans="1:64" ht="49.5" x14ac:dyDescent="0.25">
      <c r="A91" s="28" t="s">
        <v>73</v>
      </c>
      <c r="B91" s="29" t="s">
        <v>259</v>
      </c>
      <c r="C91" s="30" t="s">
        <v>24</v>
      </c>
      <c r="D91" s="30" t="s">
        <v>38</v>
      </c>
      <c r="E91" s="31">
        <f t="shared" si="505"/>
        <v>794.90000000000009</v>
      </c>
      <c r="F91" s="31">
        <f t="shared" si="506"/>
        <v>0</v>
      </c>
      <c r="G91" s="31">
        <f t="shared" si="507"/>
        <v>0</v>
      </c>
      <c r="H91" s="31">
        <f t="shared" si="508"/>
        <v>794.90000000000009</v>
      </c>
      <c r="I91" s="31">
        <f t="shared" si="509"/>
        <v>0</v>
      </c>
      <c r="J91" s="50">
        <f t="shared" si="504"/>
        <v>0</v>
      </c>
      <c r="K91" s="40">
        <v>0</v>
      </c>
      <c r="L91" s="40">
        <v>0</v>
      </c>
      <c r="M91" s="50">
        <v>0</v>
      </c>
      <c r="N91" s="40">
        <v>0</v>
      </c>
      <c r="O91" s="40">
        <f t="shared" si="510"/>
        <v>215.5</v>
      </c>
      <c r="P91" s="40">
        <v>0</v>
      </c>
      <c r="Q91" s="40">
        <v>0</v>
      </c>
      <c r="R91" s="41">
        <v>215.5</v>
      </c>
      <c r="S91" s="40">
        <v>0</v>
      </c>
      <c r="T91" s="40">
        <f t="shared" si="511"/>
        <v>282.60000000000002</v>
      </c>
      <c r="U91" s="40">
        <v>0</v>
      </c>
      <c r="V91" s="40">
        <v>0</v>
      </c>
      <c r="W91" s="41">
        <v>282.60000000000002</v>
      </c>
      <c r="X91" s="40">
        <v>0</v>
      </c>
      <c r="Y91" s="40">
        <f t="shared" si="512"/>
        <v>296.8</v>
      </c>
      <c r="Z91" s="40">
        <v>0</v>
      </c>
      <c r="AA91" s="40">
        <v>0</v>
      </c>
      <c r="AB91" s="41">
        <v>296.8</v>
      </c>
      <c r="AC91" s="40">
        <v>0</v>
      </c>
      <c r="AD91" s="40">
        <f t="shared" si="513"/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f t="shared" si="514"/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f t="shared" si="515"/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f t="shared" si="516"/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f t="shared" si="517"/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f t="shared" si="518"/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f t="shared" si="519"/>
        <v>0</v>
      </c>
      <c r="BI91" s="40">
        <v>0</v>
      </c>
      <c r="BJ91" s="40">
        <v>0</v>
      </c>
      <c r="BK91" s="40">
        <v>0</v>
      </c>
      <c r="BL91" s="40">
        <v>0</v>
      </c>
    </row>
    <row r="92" spans="1:64" ht="49.5" x14ac:dyDescent="0.25">
      <c r="A92" s="28" t="s">
        <v>74</v>
      </c>
      <c r="B92" s="29" t="s">
        <v>256</v>
      </c>
      <c r="C92" s="30" t="s">
        <v>24</v>
      </c>
      <c r="D92" s="30" t="s">
        <v>38</v>
      </c>
      <c r="E92" s="31">
        <f t="shared" si="505"/>
        <v>1323.8</v>
      </c>
      <c r="F92" s="31">
        <f t="shared" si="506"/>
        <v>0</v>
      </c>
      <c r="G92" s="31">
        <f t="shared" si="507"/>
        <v>0</v>
      </c>
      <c r="H92" s="31">
        <f t="shared" si="508"/>
        <v>1323.8</v>
      </c>
      <c r="I92" s="31">
        <f t="shared" si="509"/>
        <v>0</v>
      </c>
      <c r="J92" s="32">
        <f t="shared" si="504"/>
        <v>275.7</v>
      </c>
      <c r="K92" s="40">
        <v>0</v>
      </c>
      <c r="L92" s="40">
        <v>0</v>
      </c>
      <c r="M92" s="32">
        <v>275.7</v>
      </c>
      <c r="N92" s="40">
        <v>0</v>
      </c>
      <c r="O92" s="40">
        <f t="shared" si="510"/>
        <v>352.9</v>
      </c>
      <c r="P92" s="40">
        <v>0</v>
      </c>
      <c r="Q92" s="40">
        <v>0</v>
      </c>
      <c r="R92" s="41">
        <v>352.9</v>
      </c>
      <c r="S92" s="40">
        <v>0</v>
      </c>
      <c r="T92" s="40">
        <f t="shared" si="511"/>
        <v>339.1</v>
      </c>
      <c r="U92" s="40">
        <v>0</v>
      </c>
      <c r="V92" s="40">
        <v>0</v>
      </c>
      <c r="W92" s="41">
        <v>339.1</v>
      </c>
      <c r="X92" s="40">
        <v>0</v>
      </c>
      <c r="Y92" s="40">
        <f t="shared" si="512"/>
        <v>356.1</v>
      </c>
      <c r="Z92" s="40">
        <v>0</v>
      </c>
      <c r="AA92" s="40">
        <v>0</v>
      </c>
      <c r="AB92" s="41">
        <v>356.1</v>
      </c>
      <c r="AC92" s="40">
        <v>0</v>
      </c>
      <c r="AD92" s="40">
        <f t="shared" si="513"/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f t="shared" si="514"/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f t="shared" si="515"/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f t="shared" si="516"/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f t="shared" si="517"/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f t="shared" si="518"/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f t="shared" si="519"/>
        <v>0</v>
      </c>
      <c r="BI92" s="40">
        <v>0</v>
      </c>
      <c r="BJ92" s="40">
        <v>0</v>
      </c>
      <c r="BK92" s="40">
        <v>0</v>
      </c>
      <c r="BL92" s="40">
        <v>0</v>
      </c>
    </row>
    <row r="93" spans="1:64" ht="49.5" x14ac:dyDescent="0.25">
      <c r="A93" s="28" t="s">
        <v>75</v>
      </c>
      <c r="B93" s="29" t="s">
        <v>265</v>
      </c>
      <c r="C93" s="30" t="s">
        <v>24</v>
      </c>
      <c r="D93" s="30" t="s">
        <v>38</v>
      </c>
      <c r="E93" s="31">
        <f t="shared" si="505"/>
        <v>1136.0999999999999</v>
      </c>
      <c r="F93" s="31">
        <f t="shared" si="506"/>
        <v>0</v>
      </c>
      <c r="G93" s="31">
        <f t="shared" si="507"/>
        <v>0</v>
      </c>
      <c r="H93" s="31">
        <f t="shared" si="508"/>
        <v>1136.0999999999999</v>
      </c>
      <c r="I93" s="31">
        <f t="shared" si="509"/>
        <v>0</v>
      </c>
      <c r="J93" s="50">
        <f t="shared" si="504"/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510"/>
        <v>0</v>
      </c>
      <c r="P93" s="40">
        <v>0</v>
      </c>
      <c r="Q93" s="40">
        <v>0</v>
      </c>
      <c r="R93" s="41">
        <v>0</v>
      </c>
      <c r="S93" s="40">
        <v>0</v>
      </c>
      <c r="T93" s="40">
        <f t="shared" si="511"/>
        <v>423.9</v>
      </c>
      <c r="U93" s="40">
        <v>0</v>
      </c>
      <c r="V93" s="40">
        <v>0</v>
      </c>
      <c r="W93" s="41">
        <v>423.9</v>
      </c>
      <c r="X93" s="40">
        <v>0</v>
      </c>
      <c r="Y93" s="40">
        <f t="shared" si="512"/>
        <v>712.2</v>
      </c>
      <c r="Z93" s="40">
        <v>0</v>
      </c>
      <c r="AA93" s="40">
        <v>0</v>
      </c>
      <c r="AB93" s="41">
        <f>445.1+267.1</f>
        <v>712.2</v>
      </c>
      <c r="AC93" s="40">
        <v>0</v>
      </c>
      <c r="AD93" s="40">
        <f t="shared" si="513"/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f t="shared" si="514"/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f t="shared" si="515"/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f t="shared" si="516"/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f t="shared" si="517"/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f t="shared" si="518"/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f t="shared" si="519"/>
        <v>0</v>
      </c>
      <c r="BI93" s="40">
        <v>0</v>
      </c>
      <c r="BJ93" s="40">
        <v>0</v>
      </c>
      <c r="BK93" s="40">
        <v>0</v>
      </c>
      <c r="BL93" s="40">
        <v>0</v>
      </c>
    </row>
    <row r="94" spans="1:64" ht="49.5" x14ac:dyDescent="0.25">
      <c r="A94" s="28" t="s">
        <v>79</v>
      </c>
      <c r="B94" s="29" t="s">
        <v>263</v>
      </c>
      <c r="C94" s="30" t="s">
        <v>24</v>
      </c>
      <c r="D94" s="30" t="s">
        <v>38</v>
      </c>
      <c r="E94" s="31">
        <f t="shared" si="505"/>
        <v>916.19999999999993</v>
      </c>
      <c r="F94" s="31">
        <f t="shared" ref="F94" si="535">K94+P94+U94+Z94+AE94+AJ94+AO94+AT94+AY94</f>
        <v>0</v>
      </c>
      <c r="G94" s="31">
        <f t="shared" ref="G94" si="536">L94+Q94+V94+AA94+AF94+AK94+AP94+AU94+AZ94</f>
        <v>0</v>
      </c>
      <c r="H94" s="31">
        <f t="shared" si="508"/>
        <v>916.19999999999993</v>
      </c>
      <c r="I94" s="31">
        <f t="shared" ref="I94" si="537">N94+S94+X94+AC94+AH94+AM94+AR94+AW94+BB94</f>
        <v>0</v>
      </c>
      <c r="J94" s="50">
        <f t="shared" si="504"/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si="510"/>
        <v>192.1</v>
      </c>
      <c r="P94" s="40">
        <v>0</v>
      </c>
      <c r="Q94" s="40">
        <v>0</v>
      </c>
      <c r="R94" s="41">
        <v>192.1</v>
      </c>
      <c r="S94" s="40">
        <v>0</v>
      </c>
      <c r="T94" s="40">
        <f t="shared" si="511"/>
        <v>353.2</v>
      </c>
      <c r="U94" s="40">
        <v>0</v>
      </c>
      <c r="V94" s="40">
        <v>0</v>
      </c>
      <c r="W94" s="41">
        <v>353.2</v>
      </c>
      <c r="X94" s="40">
        <v>0</v>
      </c>
      <c r="Y94" s="40">
        <f t="shared" si="512"/>
        <v>370.9</v>
      </c>
      <c r="Z94" s="40">
        <v>0</v>
      </c>
      <c r="AA94" s="40">
        <v>0</v>
      </c>
      <c r="AB94" s="41">
        <v>370.9</v>
      </c>
      <c r="AC94" s="40">
        <v>0</v>
      </c>
      <c r="AD94" s="40">
        <f t="shared" si="513"/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f t="shared" si="514"/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f t="shared" si="515"/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f t="shared" si="516"/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f t="shared" si="517"/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f t="shared" si="518"/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f t="shared" si="519"/>
        <v>0</v>
      </c>
      <c r="BI94" s="40">
        <v>0</v>
      </c>
      <c r="BJ94" s="40">
        <v>0</v>
      </c>
      <c r="BK94" s="40">
        <v>0</v>
      </c>
      <c r="BL94" s="40">
        <v>0</v>
      </c>
    </row>
    <row r="95" spans="1:64" ht="49.5" x14ac:dyDescent="0.25">
      <c r="A95" s="28" t="s">
        <v>197</v>
      </c>
      <c r="B95" s="29" t="s">
        <v>248</v>
      </c>
      <c r="C95" s="30" t="s">
        <v>24</v>
      </c>
      <c r="D95" s="30" t="s">
        <v>38</v>
      </c>
      <c r="E95" s="31">
        <f t="shared" si="505"/>
        <v>2037.6</v>
      </c>
      <c r="F95" s="31">
        <f t="shared" ref="F95" si="538">K95+P95+U95+Z95+AE95+AJ95+AO95+AT95+AY95</f>
        <v>0</v>
      </c>
      <c r="G95" s="31">
        <f t="shared" ref="G95" si="539">L95+Q95+V95+AA95+AF95+AK95+AP95+AU95+AZ95</f>
        <v>0</v>
      </c>
      <c r="H95" s="31">
        <f t="shared" si="508"/>
        <v>2037.6</v>
      </c>
      <c r="I95" s="31">
        <f t="shared" ref="I95" si="540">N95+S95+X95+AC95+AH95+AM95+AR95+AW95+BB95</f>
        <v>0</v>
      </c>
      <c r="J95" s="32">
        <f t="shared" si="504"/>
        <v>698.3</v>
      </c>
      <c r="K95" s="40">
        <v>0</v>
      </c>
      <c r="L95" s="40">
        <v>0</v>
      </c>
      <c r="M95" s="32">
        <v>698.3</v>
      </c>
      <c r="N95" s="40">
        <v>0</v>
      </c>
      <c r="O95" s="40">
        <f t="shared" si="510"/>
        <v>458.2</v>
      </c>
      <c r="P95" s="40">
        <v>0</v>
      </c>
      <c r="Q95" s="40">
        <v>0</v>
      </c>
      <c r="R95" s="41">
        <v>458.2</v>
      </c>
      <c r="S95" s="40">
        <v>0</v>
      </c>
      <c r="T95" s="40">
        <f t="shared" si="511"/>
        <v>391.5</v>
      </c>
      <c r="U95" s="40">
        <v>0</v>
      </c>
      <c r="V95" s="40">
        <v>0</v>
      </c>
      <c r="W95" s="41">
        <v>391.5</v>
      </c>
      <c r="X95" s="40">
        <v>0</v>
      </c>
      <c r="Y95" s="41">
        <f t="shared" si="512"/>
        <v>489.6</v>
      </c>
      <c r="Z95" s="40">
        <v>0</v>
      </c>
      <c r="AA95" s="40">
        <v>0</v>
      </c>
      <c r="AB95" s="41">
        <v>489.6</v>
      </c>
      <c r="AC95" s="40">
        <v>0</v>
      </c>
      <c r="AD95" s="40">
        <f t="shared" si="513"/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f t="shared" si="514"/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f t="shared" si="515"/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f t="shared" si="516"/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f t="shared" si="517"/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f t="shared" si="518"/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f t="shared" si="519"/>
        <v>0</v>
      </c>
      <c r="BI95" s="40">
        <v>0</v>
      </c>
      <c r="BJ95" s="40">
        <v>0</v>
      </c>
      <c r="BK95" s="40">
        <v>0</v>
      </c>
      <c r="BL95" s="40">
        <v>0</v>
      </c>
    </row>
    <row r="96" spans="1:64" ht="49.5" x14ac:dyDescent="0.25">
      <c r="A96" s="28" t="s">
        <v>204</v>
      </c>
      <c r="B96" s="29" t="s">
        <v>249</v>
      </c>
      <c r="C96" s="30" t="s">
        <v>24</v>
      </c>
      <c r="D96" s="30" t="s">
        <v>38</v>
      </c>
      <c r="E96" s="31">
        <f t="shared" si="505"/>
        <v>2791.3</v>
      </c>
      <c r="F96" s="31">
        <f t="shared" ref="F96:F97" si="541">K96+P96+U96+Z96+AE96+AJ96+AO96+AT96+AY96</f>
        <v>0</v>
      </c>
      <c r="G96" s="31">
        <f t="shared" ref="G96:G97" si="542">L96+Q96+V96+AA96+AF96+AK96+AP96+AU96+AZ96</f>
        <v>0</v>
      </c>
      <c r="H96" s="31">
        <f t="shared" si="508"/>
        <v>2791.3</v>
      </c>
      <c r="I96" s="31">
        <f t="shared" ref="I96:I97" si="543">N96+S96+X96+AC96+AH96+AM96+AR96+AW96+BB96</f>
        <v>0</v>
      </c>
      <c r="J96" s="33">
        <f t="shared" ref="J96:J97" si="544">M96</f>
        <v>1010.7</v>
      </c>
      <c r="K96" s="40">
        <v>0</v>
      </c>
      <c r="L96" s="40">
        <v>0</v>
      </c>
      <c r="M96" s="32">
        <f>403+607.7</f>
        <v>1010.7</v>
      </c>
      <c r="N96" s="40">
        <v>0</v>
      </c>
      <c r="O96" s="40">
        <f t="shared" si="510"/>
        <v>508.2</v>
      </c>
      <c r="P96" s="40">
        <v>0</v>
      </c>
      <c r="Q96" s="40">
        <v>0</v>
      </c>
      <c r="R96" s="41">
        <v>508.2</v>
      </c>
      <c r="S96" s="40">
        <v>0</v>
      </c>
      <c r="T96" s="40">
        <f t="shared" si="511"/>
        <v>664</v>
      </c>
      <c r="U96" s="40">
        <v>0</v>
      </c>
      <c r="V96" s="40">
        <v>0</v>
      </c>
      <c r="W96" s="41">
        <f>579.3+84.7</f>
        <v>664</v>
      </c>
      <c r="X96" s="40">
        <v>0</v>
      </c>
      <c r="Y96" s="40">
        <f t="shared" si="512"/>
        <v>608.4</v>
      </c>
      <c r="Z96" s="40">
        <v>0</v>
      </c>
      <c r="AA96" s="40">
        <v>0</v>
      </c>
      <c r="AB96" s="41">
        <v>608.4</v>
      </c>
      <c r="AC96" s="40">
        <v>0</v>
      </c>
      <c r="AD96" s="40">
        <f t="shared" si="513"/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f t="shared" si="514"/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f t="shared" si="515"/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f t="shared" si="516"/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f t="shared" si="517"/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f t="shared" si="518"/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f t="shared" si="519"/>
        <v>0</v>
      </c>
      <c r="BI96" s="40">
        <v>0</v>
      </c>
      <c r="BJ96" s="40">
        <v>0</v>
      </c>
      <c r="BK96" s="40">
        <v>0</v>
      </c>
      <c r="BL96" s="40">
        <v>0</v>
      </c>
    </row>
    <row r="97" spans="1:64" ht="49.5" x14ac:dyDescent="0.25">
      <c r="A97" s="28" t="s">
        <v>212</v>
      </c>
      <c r="B97" s="29" t="s">
        <v>260</v>
      </c>
      <c r="C97" s="30" t="s">
        <v>24</v>
      </c>
      <c r="D97" s="30" t="s">
        <v>38</v>
      </c>
      <c r="E97" s="31">
        <f t="shared" ref="E97:E98" si="545">J97+O97+T97+Y97+AD97+AI97+AN97+AS97+AX97+BC97+BH97</f>
        <v>1445.8</v>
      </c>
      <c r="F97" s="31">
        <f t="shared" si="541"/>
        <v>0</v>
      </c>
      <c r="G97" s="31">
        <f t="shared" si="542"/>
        <v>0</v>
      </c>
      <c r="H97" s="31">
        <f t="shared" ref="H97:H98" si="546">M97+R97+W97+AB97+AG97+AL97+AQ97+AV97+BA97+BF97+BK97</f>
        <v>1445.8</v>
      </c>
      <c r="I97" s="31">
        <f t="shared" si="543"/>
        <v>0</v>
      </c>
      <c r="J97" s="33">
        <f t="shared" si="544"/>
        <v>68</v>
      </c>
      <c r="K97" s="40">
        <v>0</v>
      </c>
      <c r="L97" s="40">
        <v>0</v>
      </c>
      <c r="M97" s="32">
        <v>68</v>
      </c>
      <c r="N97" s="40">
        <v>0</v>
      </c>
      <c r="O97" s="40">
        <f t="shared" ref="O97:O98" si="547">SUM(Q97:S97)</f>
        <v>465.8</v>
      </c>
      <c r="P97" s="40">
        <v>0</v>
      </c>
      <c r="Q97" s="40">
        <v>0</v>
      </c>
      <c r="R97" s="41">
        <v>465.8</v>
      </c>
      <c r="S97" s="40">
        <v>0</v>
      </c>
      <c r="T97" s="40">
        <f t="shared" ref="T97:T98" si="548">SUM(V97:X97)</f>
        <v>452.1</v>
      </c>
      <c r="U97" s="40">
        <v>0</v>
      </c>
      <c r="V97" s="40">
        <v>0</v>
      </c>
      <c r="W97" s="41">
        <v>452.1</v>
      </c>
      <c r="X97" s="40">
        <v>0</v>
      </c>
      <c r="Y97" s="40">
        <f t="shared" ref="Y97:Y98" si="549">SUM(AA97:AC97)</f>
        <v>459.9</v>
      </c>
      <c r="Z97" s="40">
        <v>0</v>
      </c>
      <c r="AA97" s="40">
        <v>0</v>
      </c>
      <c r="AB97" s="41">
        <v>459.9</v>
      </c>
      <c r="AC97" s="40">
        <v>0</v>
      </c>
      <c r="AD97" s="40">
        <f t="shared" ref="AD97:AD98" si="550">SUM(AF97:AH97)</f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f t="shared" ref="AI97:AI98" si="551">SUM(AK97:AM97)</f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f t="shared" ref="AN97:AN98" si="552">SUM(AP97:AR97)</f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f t="shared" ref="AS97:AS98" si="553">SUM(AU97:AW97)</f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f t="shared" ref="AX97:AX98" si="554">SUM(AZ97:BB97)</f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f t="shared" ref="BC97:BC98" si="555">SUM(BE97:BG97)</f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f t="shared" ref="BH97:BH98" si="556">SUM(BJ97:BL97)</f>
        <v>0</v>
      </c>
      <c r="BI97" s="40">
        <v>0</v>
      </c>
      <c r="BJ97" s="40">
        <v>0</v>
      </c>
      <c r="BK97" s="40">
        <v>0</v>
      </c>
      <c r="BL97" s="40">
        <v>0</v>
      </c>
    </row>
    <row r="98" spans="1:64" ht="49.5" x14ac:dyDescent="0.25">
      <c r="A98" s="28" t="s">
        <v>213</v>
      </c>
      <c r="B98" s="29" t="s">
        <v>251</v>
      </c>
      <c r="C98" s="30" t="s">
        <v>24</v>
      </c>
      <c r="D98" s="30" t="s">
        <v>38</v>
      </c>
      <c r="E98" s="31">
        <f t="shared" si="545"/>
        <v>380.2</v>
      </c>
      <c r="F98" s="31">
        <f t="shared" ref="F98" si="557">K98+P98+U98+Z98+AE98+AJ98+AO98+AT98+AY98</f>
        <v>0</v>
      </c>
      <c r="G98" s="31">
        <f t="shared" ref="G98" si="558">L98+Q98+V98+AA98+AF98+AK98+AP98+AU98+AZ98</f>
        <v>0</v>
      </c>
      <c r="H98" s="31">
        <f t="shared" si="546"/>
        <v>380.2</v>
      </c>
      <c r="I98" s="31">
        <f t="shared" ref="I98" si="559">N98+S98+X98+AC98+AH98+AM98+AR98+AW98+BB98</f>
        <v>0</v>
      </c>
      <c r="J98" s="33">
        <f t="shared" ref="J98" si="560">M98</f>
        <v>24.3</v>
      </c>
      <c r="K98" s="40">
        <v>0</v>
      </c>
      <c r="L98" s="40">
        <v>0</v>
      </c>
      <c r="M98" s="32">
        <v>24.3</v>
      </c>
      <c r="N98" s="40">
        <v>0</v>
      </c>
      <c r="O98" s="40">
        <f t="shared" si="547"/>
        <v>33.6</v>
      </c>
      <c r="P98" s="40">
        <v>0</v>
      </c>
      <c r="Q98" s="40">
        <v>0</v>
      </c>
      <c r="R98" s="41">
        <v>33.6</v>
      </c>
      <c r="S98" s="40">
        <v>0</v>
      </c>
      <c r="T98" s="40">
        <f t="shared" si="548"/>
        <v>157.19999999999999</v>
      </c>
      <c r="U98" s="40">
        <v>0</v>
      </c>
      <c r="V98" s="40">
        <v>0</v>
      </c>
      <c r="W98" s="41">
        <v>157.19999999999999</v>
      </c>
      <c r="X98" s="40">
        <v>0</v>
      </c>
      <c r="Y98" s="40">
        <f t="shared" si="549"/>
        <v>165.1</v>
      </c>
      <c r="Z98" s="40">
        <v>0</v>
      </c>
      <c r="AA98" s="40">
        <v>0</v>
      </c>
      <c r="AB98" s="41">
        <v>165.1</v>
      </c>
      <c r="AC98" s="40">
        <v>0</v>
      </c>
      <c r="AD98" s="40">
        <f t="shared" si="550"/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f t="shared" si="551"/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f t="shared" si="552"/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f t="shared" si="553"/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f t="shared" si="554"/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f t="shared" si="555"/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f t="shared" si="556"/>
        <v>0</v>
      </c>
      <c r="BI98" s="40">
        <v>0</v>
      </c>
      <c r="BJ98" s="40">
        <v>0</v>
      </c>
      <c r="BK98" s="40">
        <v>0</v>
      </c>
      <c r="BL98" s="40">
        <v>0</v>
      </c>
    </row>
    <row r="99" spans="1:64" ht="49.5" x14ac:dyDescent="0.25">
      <c r="A99" s="28" t="s">
        <v>264</v>
      </c>
      <c r="B99" s="29" t="s">
        <v>261</v>
      </c>
      <c r="C99" s="30" t="s">
        <v>24</v>
      </c>
      <c r="D99" s="30" t="s">
        <v>38</v>
      </c>
      <c r="E99" s="31">
        <f t="shared" ref="E99" si="561">J99+O99+T99+Y99+AD99+AI99+AN99+AS99+AX99+BC99+BH99</f>
        <v>1066.9000000000001</v>
      </c>
      <c r="F99" s="31">
        <f t="shared" ref="F99" si="562">K99+P99+U99+Z99+AE99+AJ99+AO99+AT99+AY99</f>
        <v>0</v>
      </c>
      <c r="G99" s="31">
        <f t="shared" ref="G99" si="563">L99+Q99+V99+AA99+AF99+AK99+AP99+AU99+AZ99</f>
        <v>0</v>
      </c>
      <c r="H99" s="31">
        <f t="shared" ref="H99" si="564">M99+R99+W99+AB99+AG99+AL99+AQ99+AV99+BA99+BF99+BK99</f>
        <v>1066.9000000000001</v>
      </c>
      <c r="I99" s="31">
        <f t="shared" ref="I99" si="565">N99+S99+X99+AC99+AH99+AM99+AR99+AW99+BB99</f>
        <v>0</v>
      </c>
      <c r="J99" s="33">
        <f t="shared" ref="J99" si="566">M99</f>
        <v>306.3</v>
      </c>
      <c r="K99" s="40">
        <v>0</v>
      </c>
      <c r="L99" s="40">
        <v>0</v>
      </c>
      <c r="M99" s="32">
        <v>306.3</v>
      </c>
      <c r="N99" s="40">
        <v>0</v>
      </c>
      <c r="O99" s="40">
        <f t="shared" ref="O99" si="567">SUM(Q99:S99)</f>
        <v>268.2</v>
      </c>
      <c r="P99" s="40">
        <v>0</v>
      </c>
      <c r="Q99" s="40">
        <v>0</v>
      </c>
      <c r="R99" s="41">
        <v>268.2</v>
      </c>
      <c r="S99" s="40">
        <v>0</v>
      </c>
      <c r="T99" s="40">
        <f t="shared" ref="T99" si="568">SUM(V99:X99)</f>
        <v>240.2</v>
      </c>
      <c r="U99" s="40">
        <v>0</v>
      </c>
      <c r="V99" s="40">
        <v>0</v>
      </c>
      <c r="W99" s="41">
        <v>240.2</v>
      </c>
      <c r="X99" s="40">
        <v>0</v>
      </c>
      <c r="Y99" s="40">
        <f t="shared" ref="Y99" si="569">SUM(AA99:AC99)</f>
        <v>252.2</v>
      </c>
      <c r="Z99" s="40">
        <v>0</v>
      </c>
      <c r="AA99" s="40">
        <v>0</v>
      </c>
      <c r="AB99" s="41">
        <v>252.2</v>
      </c>
      <c r="AC99" s="40">
        <v>0</v>
      </c>
      <c r="AD99" s="40">
        <f t="shared" ref="AD99" si="570">SUM(AF99:AH99)</f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f t="shared" ref="AI99" si="571">SUM(AK99:AM99)</f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f t="shared" ref="AN99" si="572">SUM(AP99:AR99)</f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f t="shared" ref="AS99" si="573">SUM(AU99:AW99)</f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f t="shared" ref="AX99" si="574">SUM(AZ99:BB99)</f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f t="shared" ref="BC99" si="575">SUM(BE99:BG99)</f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f t="shared" ref="BH99" si="576">SUM(BJ99:BL99)</f>
        <v>0</v>
      </c>
      <c r="BI99" s="40">
        <v>0</v>
      </c>
      <c r="BJ99" s="40">
        <v>0</v>
      </c>
      <c r="BK99" s="40">
        <v>0</v>
      </c>
      <c r="BL99" s="40">
        <v>0</v>
      </c>
    </row>
    <row r="100" spans="1:64" ht="49.5" x14ac:dyDescent="0.25">
      <c r="A100" s="28" t="s">
        <v>300</v>
      </c>
      <c r="B100" s="29" t="s">
        <v>253</v>
      </c>
      <c r="C100" s="30" t="s">
        <v>24</v>
      </c>
      <c r="D100" s="30" t="s">
        <v>38</v>
      </c>
      <c r="E100" s="31">
        <f t="shared" ref="E100:E101" si="577">J100+O100+T100+Y100+AD100+AI100+AN100+AS100+AX100+BC100+BH100</f>
        <v>120.6</v>
      </c>
      <c r="F100" s="31">
        <f t="shared" ref="F100:F101" si="578">K100+P100+U100+Z100+AE100+AJ100+AO100+AT100+AY100</f>
        <v>0</v>
      </c>
      <c r="G100" s="31">
        <f t="shared" ref="G100:G101" si="579">L100+Q100+V100+AA100+AF100+AK100+AP100+AU100+AZ100</f>
        <v>0</v>
      </c>
      <c r="H100" s="31">
        <f t="shared" ref="H100:H101" si="580">M100+R100+W100+AB100+AG100+AL100+AQ100+AV100+BA100+BF100+BK100</f>
        <v>120.6</v>
      </c>
      <c r="I100" s="31">
        <f t="shared" ref="I100:I101" si="581">N100+S100+X100+AC100+AH100+AM100+AR100+AW100+BB100</f>
        <v>0</v>
      </c>
      <c r="J100" s="33">
        <f t="shared" ref="J100:J101" si="582">M100</f>
        <v>0</v>
      </c>
      <c r="K100" s="40">
        <v>0</v>
      </c>
      <c r="L100" s="40">
        <v>0</v>
      </c>
      <c r="M100" s="33">
        <v>0</v>
      </c>
      <c r="N100" s="40">
        <v>0</v>
      </c>
      <c r="O100" s="40">
        <f t="shared" ref="O100:O101" si="583">SUM(Q100:S100)</f>
        <v>0</v>
      </c>
      <c r="P100" s="40">
        <v>0</v>
      </c>
      <c r="Q100" s="40">
        <v>0</v>
      </c>
      <c r="R100" s="41">
        <v>0</v>
      </c>
      <c r="S100" s="40">
        <v>0</v>
      </c>
      <c r="T100" s="40">
        <f t="shared" ref="T100:T101" si="584">SUM(V100:X100)</f>
        <v>31.6</v>
      </c>
      <c r="U100" s="40">
        <v>0</v>
      </c>
      <c r="V100" s="40">
        <v>0</v>
      </c>
      <c r="W100" s="41">
        <v>31.6</v>
      </c>
      <c r="X100" s="40">
        <v>0</v>
      </c>
      <c r="Y100" s="40">
        <f t="shared" ref="Y100:Y101" si="585">SUM(AA100:AC100)</f>
        <v>89</v>
      </c>
      <c r="Z100" s="40">
        <v>0</v>
      </c>
      <c r="AA100" s="40">
        <v>0</v>
      </c>
      <c r="AB100" s="41">
        <v>89</v>
      </c>
      <c r="AC100" s="40">
        <v>0</v>
      </c>
      <c r="AD100" s="40">
        <f t="shared" ref="AD100:AD101" si="586">SUM(AF100:AH100)</f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f t="shared" ref="AI100:AI101" si="587">SUM(AK100:AM100)</f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f t="shared" ref="AN100:AN101" si="588">SUM(AP100:AR100)</f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f t="shared" ref="AS100:AS101" si="589">SUM(AU100:AW100)</f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f t="shared" ref="AX100:AX101" si="590">SUM(AZ100:BB100)</f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f t="shared" ref="BC100:BC101" si="591">SUM(BE100:BG100)</f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f t="shared" ref="BH100:BH101" si="592">SUM(BJ100:BL100)</f>
        <v>0</v>
      </c>
      <c r="BI100" s="40">
        <v>0</v>
      </c>
      <c r="BJ100" s="40">
        <v>0</v>
      </c>
      <c r="BK100" s="40">
        <v>0</v>
      </c>
      <c r="BL100" s="40">
        <v>0</v>
      </c>
    </row>
    <row r="101" spans="1:64" ht="49.5" x14ac:dyDescent="0.25">
      <c r="A101" s="28" t="s">
        <v>301</v>
      </c>
      <c r="B101" s="29" t="s">
        <v>252</v>
      </c>
      <c r="C101" s="30" t="s">
        <v>24</v>
      </c>
      <c r="D101" s="30" t="s">
        <v>38</v>
      </c>
      <c r="E101" s="31">
        <f t="shared" si="577"/>
        <v>522.20000000000005</v>
      </c>
      <c r="F101" s="31">
        <f t="shared" si="578"/>
        <v>0</v>
      </c>
      <c r="G101" s="31">
        <f t="shared" si="579"/>
        <v>0</v>
      </c>
      <c r="H101" s="31">
        <f t="shared" si="580"/>
        <v>522.20000000000005</v>
      </c>
      <c r="I101" s="31">
        <f t="shared" si="581"/>
        <v>0</v>
      </c>
      <c r="J101" s="33">
        <f t="shared" si="582"/>
        <v>0</v>
      </c>
      <c r="K101" s="40">
        <v>0</v>
      </c>
      <c r="L101" s="40">
        <v>0</v>
      </c>
      <c r="M101" s="33">
        <v>0</v>
      </c>
      <c r="N101" s="40">
        <v>0</v>
      </c>
      <c r="O101" s="40">
        <f t="shared" si="583"/>
        <v>90.7</v>
      </c>
      <c r="P101" s="40">
        <v>0</v>
      </c>
      <c r="Q101" s="40">
        <v>0</v>
      </c>
      <c r="R101" s="41">
        <v>90.7</v>
      </c>
      <c r="S101" s="40">
        <v>0</v>
      </c>
      <c r="T101" s="40">
        <f t="shared" si="584"/>
        <v>210.5</v>
      </c>
      <c r="U101" s="40">
        <v>0</v>
      </c>
      <c r="V101" s="40">
        <v>0</v>
      </c>
      <c r="W101" s="41">
        <v>210.5</v>
      </c>
      <c r="X101" s="40">
        <v>0</v>
      </c>
      <c r="Y101" s="40">
        <f t="shared" si="585"/>
        <v>221</v>
      </c>
      <c r="Z101" s="40">
        <v>0</v>
      </c>
      <c r="AA101" s="40">
        <v>0</v>
      </c>
      <c r="AB101" s="41">
        <v>221</v>
      </c>
      <c r="AC101" s="40">
        <v>0</v>
      </c>
      <c r="AD101" s="40">
        <f t="shared" si="586"/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f t="shared" si="587"/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f t="shared" si="588"/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f t="shared" si="589"/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f t="shared" si="590"/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f t="shared" si="591"/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f t="shared" si="592"/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33" customHeight="1" x14ac:dyDescent="0.25">
      <c r="A102" s="28" t="s">
        <v>80</v>
      </c>
      <c r="B102" s="86" t="s">
        <v>124</v>
      </c>
      <c r="C102" s="86"/>
      <c r="D102" s="86"/>
      <c r="E102" s="39">
        <f>E103+E108</f>
        <v>7538.6</v>
      </c>
      <c r="F102" s="39">
        <f t="shared" ref="F102:BL102" si="593">F103+F108</f>
        <v>0</v>
      </c>
      <c r="G102" s="39">
        <f t="shared" si="593"/>
        <v>0</v>
      </c>
      <c r="H102" s="39">
        <f t="shared" si="593"/>
        <v>7538.6</v>
      </c>
      <c r="I102" s="39">
        <f t="shared" si="593"/>
        <v>0</v>
      </c>
      <c r="J102" s="39">
        <f t="shared" si="593"/>
        <v>4874.2</v>
      </c>
      <c r="K102" s="39">
        <f t="shared" si="593"/>
        <v>0</v>
      </c>
      <c r="L102" s="39">
        <f t="shared" si="593"/>
        <v>0</v>
      </c>
      <c r="M102" s="39">
        <f t="shared" si="593"/>
        <v>4874.2</v>
      </c>
      <c r="N102" s="39">
        <f t="shared" si="593"/>
        <v>0</v>
      </c>
      <c r="O102" s="39">
        <f t="shared" si="593"/>
        <v>367.69999999999993</v>
      </c>
      <c r="P102" s="39">
        <f t="shared" si="593"/>
        <v>0</v>
      </c>
      <c r="Q102" s="39">
        <f t="shared" si="593"/>
        <v>0</v>
      </c>
      <c r="R102" s="39">
        <f t="shared" si="593"/>
        <v>367.69999999999993</v>
      </c>
      <c r="S102" s="39">
        <f t="shared" si="593"/>
        <v>0</v>
      </c>
      <c r="T102" s="39">
        <f t="shared" si="593"/>
        <v>0</v>
      </c>
      <c r="U102" s="39">
        <f t="shared" si="593"/>
        <v>0</v>
      </c>
      <c r="V102" s="39">
        <f t="shared" si="593"/>
        <v>0</v>
      </c>
      <c r="W102" s="39">
        <f t="shared" si="593"/>
        <v>0</v>
      </c>
      <c r="X102" s="39">
        <f t="shared" si="593"/>
        <v>0</v>
      </c>
      <c r="Y102" s="39">
        <f t="shared" si="593"/>
        <v>1924.2</v>
      </c>
      <c r="Z102" s="39">
        <f t="shared" si="593"/>
        <v>0</v>
      </c>
      <c r="AA102" s="39">
        <f t="shared" si="593"/>
        <v>0</v>
      </c>
      <c r="AB102" s="39">
        <f t="shared" si="593"/>
        <v>1924.2</v>
      </c>
      <c r="AC102" s="39">
        <f t="shared" si="593"/>
        <v>0</v>
      </c>
      <c r="AD102" s="39">
        <f t="shared" si="593"/>
        <v>372.5</v>
      </c>
      <c r="AE102" s="39">
        <f t="shared" si="593"/>
        <v>0</v>
      </c>
      <c r="AF102" s="39">
        <f t="shared" si="593"/>
        <v>0</v>
      </c>
      <c r="AG102" s="39">
        <f t="shared" si="593"/>
        <v>372.5</v>
      </c>
      <c r="AH102" s="39">
        <f t="shared" si="593"/>
        <v>0</v>
      </c>
      <c r="AI102" s="39">
        <f t="shared" si="593"/>
        <v>0</v>
      </c>
      <c r="AJ102" s="39">
        <f t="shared" si="593"/>
        <v>0</v>
      </c>
      <c r="AK102" s="39">
        <f t="shared" si="593"/>
        <v>0</v>
      </c>
      <c r="AL102" s="39">
        <f t="shared" si="593"/>
        <v>0</v>
      </c>
      <c r="AM102" s="39">
        <f t="shared" si="593"/>
        <v>0</v>
      </c>
      <c r="AN102" s="39">
        <f t="shared" si="593"/>
        <v>0</v>
      </c>
      <c r="AO102" s="39">
        <f t="shared" si="593"/>
        <v>0</v>
      </c>
      <c r="AP102" s="39">
        <f t="shared" si="593"/>
        <v>0</v>
      </c>
      <c r="AQ102" s="39">
        <f t="shared" si="593"/>
        <v>0</v>
      </c>
      <c r="AR102" s="39">
        <f t="shared" si="593"/>
        <v>0</v>
      </c>
      <c r="AS102" s="39">
        <f t="shared" si="593"/>
        <v>0</v>
      </c>
      <c r="AT102" s="39">
        <f t="shared" si="593"/>
        <v>0</v>
      </c>
      <c r="AU102" s="39">
        <f t="shared" si="593"/>
        <v>0</v>
      </c>
      <c r="AV102" s="39">
        <f t="shared" si="593"/>
        <v>0</v>
      </c>
      <c r="AW102" s="39">
        <f t="shared" si="593"/>
        <v>0</v>
      </c>
      <c r="AX102" s="39">
        <f t="shared" si="593"/>
        <v>0</v>
      </c>
      <c r="AY102" s="39">
        <f t="shared" si="593"/>
        <v>0</v>
      </c>
      <c r="AZ102" s="39">
        <f t="shared" si="593"/>
        <v>0</v>
      </c>
      <c r="BA102" s="39">
        <f t="shared" si="593"/>
        <v>0</v>
      </c>
      <c r="BB102" s="39">
        <f t="shared" si="593"/>
        <v>0</v>
      </c>
      <c r="BC102" s="39">
        <f t="shared" si="593"/>
        <v>0</v>
      </c>
      <c r="BD102" s="39">
        <f t="shared" si="593"/>
        <v>0</v>
      </c>
      <c r="BE102" s="39">
        <f t="shared" si="593"/>
        <v>0</v>
      </c>
      <c r="BF102" s="39">
        <f t="shared" si="593"/>
        <v>0</v>
      </c>
      <c r="BG102" s="39">
        <f t="shared" si="593"/>
        <v>0</v>
      </c>
      <c r="BH102" s="39">
        <f t="shared" si="593"/>
        <v>0</v>
      </c>
      <c r="BI102" s="39">
        <f t="shared" si="593"/>
        <v>0</v>
      </c>
      <c r="BJ102" s="39">
        <f t="shared" si="593"/>
        <v>0</v>
      </c>
      <c r="BK102" s="39">
        <f t="shared" si="593"/>
        <v>0</v>
      </c>
      <c r="BL102" s="39">
        <f t="shared" si="593"/>
        <v>0</v>
      </c>
    </row>
    <row r="103" spans="1:64" ht="47.25" customHeight="1" x14ac:dyDescent="0.25">
      <c r="A103" s="28" t="s">
        <v>81</v>
      </c>
      <c r="B103" s="86" t="s">
        <v>113</v>
      </c>
      <c r="C103" s="86"/>
      <c r="D103" s="86"/>
      <c r="E103" s="39">
        <f>SUM(E104:E107)</f>
        <v>2470.4</v>
      </c>
      <c r="F103" s="39">
        <f t="shared" ref="F103:V103" si="594">SUM(F104:F107)</f>
        <v>0</v>
      </c>
      <c r="G103" s="39">
        <f t="shared" si="594"/>
        <v>0</v>
      </c>
      <c r="H103" s="39">
        <f t="shared" si="594"/>
        <v>2470.4</v>
      </c>
      <c r="I103" s="39">
        <f t="shared" si="594"/>
        <v>0</v>
      </c>
      <c r="J103" s="39">
        <f t="shared" si="594"/>
        <v>2102.6999999999998</v>
      </c>
      <c r="K103" s="39">
        <f t="shared" si="594"/>
        <v>0</v>
      </c>
      <c r="L103" s="39">
        <f t="shared" si="594"/>
        <v>0</v>
      </c>
      <c r="M103" s="39">
        <f>SUM(M104:M107)</f>
        <v>2102.6999999999998</v>
      </c>
      <c r="N103" s="39">
        <f t="shared" si="594"/>
        <v>0</v>
      </c>
      <c r="O103" s="39">
        <f t="shared" si="594"/>
        <v>367.69999999999993</v>
      </c>
      <c r="P103" s="39">
        <f t="shared" si="594"/>
        <v>0</v>
      </c>
      <c r="Q103" s="39">
        <f t="shared" si="594"/>
        <v>0</v>
      </c>
      <c r="R103" s="39">
        <f t="shared" si="594"/>
        <v>367.69999999999993</v>
      </c>
      <c r="S103" s="39">
        <f t="shared" si="594"/>
        <v>0</v>
      </c>
      <c r="T103" s="39">
        <f t="shared" si="594"/>
        <v>0</v>
      </c>
      <c r="U103" s="39">
        <f t="shared" si="594"/>
        <v>0</v>
      </c>
      <c r="V103" s="39">
        <f t="shared" si="594"/>
        <v>0</v>
      </c>
      <c r="W103" s="39">
        <f t="shared" ref="W103" si="595">SUM(W104:W107)</f>
        <v>0</v>
      </c>
      <c r="X103" s="39">
        <f t="shared" ref="X103" si="596">SUM(X104:X107)</f>
        <v>0</v>
      </c>
      <c r="Y103" s="39">
        <f t="shared" ref="Y103" si="597">SUM(Y104:Y107)</f>
        <v>0</v>
      </c>
      <c r="Z103" s="39">
        <f t="shared" ref="Z103" si="598">SUM(Z104:Z107)</f>
        <v>0</v>
      </c>
      <c r="AA103" s="39">
        <f t="shared" ref="AA103" si="599">SUM(AA104:AA107)</f>
        <v>0</v>
      </c>
      <c r="AB103" s="39">
        <f t="shared" ref="AB103" si="600">SUM(AB104:AB107)</f>
        <v>0</v>
      </c>
      <c r="AC103" s="39">
        <f t="shared" ref="AC103" si="601">SUM(AC104:AC107)</f>
        <v>0</v>
      </c>
      <c r="AD103" s="39">
        <f t="shared" ref="AD103" si="602">SUM(AD104:AD107)</f>
        <v>0</v>
      </c>
      <c r="AE103" s="39">
        <f t="shared" ref="AE103" si="603">SUM(AE104:AE107)</f>
        <v>0</v>
      </c>
      <c r="AF103" s="39">
        <f t="shared" ref="AF103" si="604">SUM(AF104:AF107)</f>
        <v>0</v>
      </c>
      <c r="AG103" s="39">
        <f t="shared" ref="AG103" si="605">SUM(AG104:AG107)</f>
        <v>0</v>
      </c>
      <c r="AH103" s="39">
        <f t="shared" ref="AH103" si="606">SUM(AH104:AH107)</f>
        <v>0</v>
      </c>
      <c r="AI103" s="39">
        <f t="shared" ref="AI103" si="607">SUM(AI104:AI107)</f>
        <v>0</v>
      </c>
      <c r="AJ103" s="39">
        <f t="shared" ref="AJ103" si="608">SUM(AJ104:AJ107)</f>
        <v>0</v>
      </c>
      <c r="AK103" s="39">
        <f t="shared" ref="AK103" si="609">SUM(AK104:AK107)</f>
        <v>0</v>
      </c>
      <c r="AL103" s="39">
        <f t="shared" ref="AL103:AM103" si="610">SUM(AL104:AL107)</f>
        <v>0</v>
      </c>
      <c r="AM103" s="39">
        <f t="shared" si="610"/>
        <v>0</v>
      </c>
      <c r="AN103" s="39">
        <f t="shared" ref="AN103" si="611">SUM(AN104:AN107)</f>
        <v>0</v>
      </c>
      <c r="AO103" s="39">
        <f t="shared" ref="AO103" si="612">SUM(AO104:AO107)</f>
        <v>0</v>
      </c>
      <c r="AP103" s="39">
        <f t="shared" ref="AP103" si="613">SUM(AP104:AP107)</f>
        <v>0</v>
      </c>
      <c r="AQ103" s="39">
        <f t="shared" ref="AQ103" si="614">SUM(AQ104:AQ107)</f>
        <v>0</v>
      </c>
      <c r="AR103" s="39">
        <f t="shared" ref="AR103" si="615">SUM(AR104:AR107)</f>
        <v>0</v>
      </c>
      <c r="AS103" s="39">
        <f t="shared" ref="AS103" si="616">SUM(AS104:AS107)</f>
        <v>0</v>
      </c>
      <c r="AT103" s="39">
        <f t="shared" ref="AT103" si="617">SUM(AT104:AT107)</f>
        <v>0</v>
      </c>
      <c r="AU103" s="39">
        <f t="shared" ref="AU103" si="618">SUM(AU104:AU107)</f>
        <v>0</v>
      </c>
      <c r="AV103" s="39">
        <f t="shared" ref="AV103" si="619">SUM(AV104:AV107)</f>
        <v>0</v>
      </c>
      <c r="AW103" s="39">
        <f t="shared" ref="AW103" si="620">SUM(AW104:AW107)</f>
        <v>0</v>
      </c>
      <c r="AX103" s="39">
        <f t="shared" ref="AX103" si="621">SUM(AX104:AX107)</f>
        <v>0</v>
      </c>
      <c r="AY103" s="39">
        <f t="shared" ref="AY103" si="622">SUM(AY104:AY107)</f>
        <v>0</v>
      </c>
      <c r="AZ103" s="39">
        <f t="shared" ref="AZ103" si="623">SUM(AZ104:AZ107)</f>
        <v>0</v>
      </c>
      <c r="BA103" s="39">
        <f t="shared" ref="BA103" si="624">SUM(BA104:BA107)</f>
        <v>0</v>
      </c>
      <c r="BB103" s="39">
        <f t="shared" ref="BB103" si="625">SUM(BB104:BB107)</f>
        <v>0</v>
      </c>
      <c r="BC103" s="39">
        <f t="shared" ref="BC103:BD103" si="626">SUM(BC104:BC107)</f>
        <v>0</v>
      </c>
      <c r="BD103" s="39">
        <f t="shared" si="626"/>
        <v>0</v>
      </c>
      <c r="BE103" s="39">
        <f t="shared" ref="BE103" si="627">SUM(BE104:BE107)</f>
        <v>0</v>
      </c>
      <c r="BF103" s="39">
        <f t="shared" ref="BF103" si="628">SUM(BF104:BF107)</f>
        <v>0</v>
      </c>
      <c r="BG103" s="39">
        <f t="shared" ref="BG103" si="629">SUM(BG104:BG107)</f>
        <v>0</v>
      </c>
      <c r="BH103" s="39">
        <f t="shared" ref="BH103" si="630">SUM(BH104:BH107)</f>
        <v>0</v>
      </c>
      <c r="BI103" s="39">
        <f t="shared" ref="BI103" si="631">SUM(BI104:BI107)</f>
        <v>0</v>
      </c>
      <c r="BJ103" s="39">
        <f t="shared" ref="BJ103" si="632">SUM(BJ104:BJ107)</f>
        <v>0</v>
      </c>
      <c r="BK103" s="39">
        <f t="shared" ref="BK103" si="633">SUM(BK104:BK107)</f>
        <v>0</v>
      </c>
      <c r="BL103" s="39">
        <f t="shared" ref="BL103" si="634">SUM(BL104:BL107)</f>
        <v>0</v>
      </c>
    </row>
    <row r="104" spans="1:64" ht="33" x14ac:dyDescent="0.25">
      <c r="A104" s="28" t="s">
        <v>109</v>
      </c>
      <c r="B104" s="29" t="s">
        <v>78</v>
      </c>
      <c r="C104" s="30" t="s">
        <v>24</v>
      </c>
      <c r="D104" s="30" t="s">
        <v>38</v>
      </c>
      <c r="E104" s="31">
        <f t="shared" ref="E104" si="635">J104+O104+T104+Y104+AD104+AI104+AN104+AS104+AX104</f>
        <v>1522.2999999999997</v>
      </c>
      <c r="F104" s="31">
        <f t="shared" ref="F104" si="636">K104+P104+U104+Z104+AE104+AJ104+AO104+AT104+AY104</f>
        <v>0</v>
      </c>
      <c r="G104" s="31">
        <f t="shared" ref="G104" si="637">L104+Q104+V104+AA104+AF104+AK104+AP104+AU104+AZ104</f>
        <v>0</v>
      </c>
      <c r="H104" s="31">
        <f t="shared" ref="H104" si="638">M104+R104+W104+AB104+AG104+AL104+AQ104+AV104+BA104</f>
        <v>1522.2999999999997</v>
      </c>
      <c r="I104" s="31">
        <f t="shared" ref="I104" si="639">N104+S104+X104+AC104+AH104+AM104+AR104+AW104+BB104</f>
        <v>0</v>
      </c>
      <c r="J104" s="32">
        <f>M104</f>
        <v>1154.5999999999999</v>
      </c>
      <c r="K104" s="40">
        <v>0</v>
      </c>
      <c r="L104" s="40">
        <v>0</v>
      </c>
      <c r="M104" s="32">
        <f>2309.2-1154.6</f>
        <v>1154.5999999999999</v>
      </c>
      <c r="N104" s="40">
        <v>0</v>
      </c>
      <c r="O104" s="33">
        <f>SUM(P104:S104)</f>
        <v>367.69999999999993</v>
      </c>
      <c r="P104" s="40">
        <v>0</v>
      </c>
      <c r="Q104" s="40">
        <v>0</v>
      </c>
      <c r="R104" s="41">
        <f>1154.6-786.9</f>
        <v>367.69999999999993</v>
      </c>
      <c r="S104" s="40">
        <v>0</v>
      </c>
      <c r="T104" s="33">
        <f>SUM(U104:X104)</f>
        <v>0</v>
      </c>
      <c r="U104" s="40">
        <v>0</v>
      </c>
      <c r="V104" s="40">
        <v>0</v>
      </c>
      <c r="W104" s="40">
        <v>0</v>
      </c>
      <c r="X104" s="40">
        <v>0</v>
      </c>
      <c r="Y104" s="33">
        <f>SUM(Z104:AC104)</f>
        <v>0</v>
      </c>
      <c r="Z104" s="40">
        <v>0</v>
      </c>
      <c r="AA104" s="40">
        <v>0</v>
      </c>
      <c r="AB104" s="40">
        <v>0</v>
      </c>
      <c r="AC104" s="40">
        <v>0</v>
      </c>
      <c r="AD104" s="33">
        <f>SUM(AE104:AH104)</f>
        <v>0</v>
      </c>
      <c r="AE104" s="40">
        <v>0</v>
      </c>
      <c r="AF104" s="40">
        <v>0</v>
      </c>
      <c r="AG104" s="40">
        <v>0</v>
      </c>
      <c r="AH104" s="40">
        <v>0</v>
      </c>
      <c r="AI104" s="33">
        <f>SUM(AJ104:AM104)</f>
        <v>0</v>
      </c>
      <c r="AJ104" s="40">
        <v>0</v>
      </c>
      <c r="AK104" s="40">
        <v>0</v>
      </c>
      <c r="AL104" s="40">
        <v>0</v>
      </c>
      <c r="AM104" s="40">
        <v>0</v>
      </c>
      <c r="AN104" s="33">
        <f>SUM(AO104:AR104)</f>
        <v>0</v>
      </c>
      <c r="AO104" s="40">
        <v>0</v>
      </c>
      <c r="AP104" s="40">
        <v>0</v>
      </c>
      <c r="AQ104" s="40">
        <v>0</v>
      </c>
      <c r="AR104" s="40">
        <v>0</v>
      </c>
      <c r="AS104" s="33">
        <f>SUM(AT104:AW104)</f>
        <v>0</v>
      </c>
      <c r="AT104" s="40">
        <v>0</v>
      </c>
      <c r="AU104" s="40">
        <v>0</v>
      </c>
      <c r="AV104" s="40">
        <v>0</v>
      </c>
      <c r="AW104" s="40">
        <v>0</v>
      </c>
      <c r="AX104" s="33">
        <f>SUM(AY104:BB104)</f>
        <v>0</v>
      </c>
      <c r="AY104" s="40">
        <v>0</v>
      </c>
      <c r="AZ104" s="40">
        <v>0</v>
      </c>
      <c r="BA104" s="40">
        <v>0</v>
      </c>
      <c r="BB104" s="40">
        <v>0</v>
      </c>
      <c r="BC104" s="33">
        <f>SUM(BD104:BG104)</f>
        <v>0</v>
      </c>
      <c r="BD104" s="40">
        <v>0</v>
      </c>
      <c r="BE104" s="40">
        <v>0</v>
      </c>
      <c r="BF104" s="40">
        <v>0</v>
      </c>
      <c r="BG104" s="40">
        <v>0</v>
      </c>
      <c r="BH104" s="33">
        <f>SUM(BI104:BL104)</f>
        <v>0</v>
      </c>
      <c r="BI104" s="40">
        <v>0</v>
      </c>
      <c r="BJ104" s="40">
        <v>0</v>
      </c>
      <c r="BK104" s="40">
        <v>0</v>
      </c>
      <c r="BL104" s="40">
        <v>0</v>
      </c>
    </row>
    <row r="105" spans="1:64" ht="33" x14ac:dyDescent="0.25">
      <c r="A105" s="28" t="s">
        <v>110</v>
      </c>
      <c r="B105" s="29" t="s">
        <v>66</v>
      </c>
      <c r="C105" s="30" t="s">
        <v>24</v>
      </c>
      <c r="D105" s="30" t="s">
        <v>38</v>
      </c>
      <c r="E105" s="31">
        <f t="shared" ref="E105:E107" si="640">J105+O105+T105+Y105+AD105+AI105+AN105+AS105+AX105</f>
        <v>65</v>
      </c>
      <c r="F105" s="31">
        <f t="shared" ref="F105:F107" si="641">K105+P105+U105+Z105+AE105+AJ105+AO105+AT105+AY105</f>
        <v>0</v>
      </c>
      <c r="G105" s="31">
        <f t="shared" ref="G105:G107" si="642">L105+Q105+V105+AA105+AF105+AK105+AP105+AU105+AZ105</f>
        <v>0</v>
      </c>
      <c r="H105" s="31">
        <f t="shared" ref="H105:H107" si="643">M105+R105+W105+AB105+AG105+AL105+AQ105+AV105+BA105</f>
        <v>65</v>
      </c>
      <c r="I105" s="31">
        <f t="shared" ref="I105:I107" si="644">N105+S105+X105+AC105+AH105+AM105+AR105+AW105+BB105</f>
        <v>0</v>
      </c>
      <c r="J105" s="32">
        <f>M105</f>
        <v>65</v>
      </c>
      <c r="K105" s="40">
        <v>0</v>
      </c>
      <c r="L105" s="40">
        <v>0</v>
      </c>
      <c r="M105" s="32">
        <v>65</v>
      </c>
      <c r="N105" s="40">
        <v>0</v>
      </c>
      <c r="O105" s="33">
        <f t="shared" ref="O105:O106" si="645">SUM(P105:S105)</f>
        <v>0</v>
      </c>
      <c r="P105" s="40">
        <v>0</v>
      </c>
      <c r="Q105" s="40">
        <v>0</v>
      </c>
      <c r="R105" s="40">
        <v>0</v>
      </c>
      <c r="S105" s="40">
        <v>0</v>
      </c>
      <c r="T105" s="33">
        <f t="shared" ref="T105:T106" si="646">SUM(U105:X105)</f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 t="shared" ref="Y105:Y106" si="647">SUM(Z105:AC105)</f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 t="shared" ref="AD105:AD106" si="648">SUM(AE105:AH105)</f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 t="shared" ref="AI105:AI106" si="649">SUM(AJ105:AM105)</f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 t="shared" ref="AN105:AN106" si="650">SUM(AO105:AR105)</f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 t="shared" ref="AS105:AS106" si="651">SUM(AT105:AW105)</f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 t="shared" ref="AX105:AX106" si="652">SUM(AY105:BB105)</f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 t="shared" ref="BC105:BC106" si="653">SUM(BD105:BG105)</f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 t="shared" ref="BH105:BH106" si="654">SUM(BI105:BL105)</f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111</v>
      </c>
      <c r="B106" s="29" t="s">
        <v>77</v>
      </c>
      <c r="C106" s="30" t="s">
        <v>24</v>
      </c>
      <c r="D106" s="30" t="s">
        <v>38</v>
      </c>
      <c r="E106" s="31">
        <f t="shared" si="640"/>
        <v>562.70000000000005</v>
      </c>
      <c r="F106" s="31">
        <f t="shared" si="641"/>
        <v>0</v>
      </c>
      <c r="G106" s="31">
        <f t="shared" si="642"/>
        <v>0</v>
      </c>
      <c r="H106" s="31">
        <f t="shared" si="643"/>
        <v>562.70000000000005</v>
      </c>
      <c r="I106" s="31">
        <f t="shared" si="644"/>
        <v>0</v>
      </c>
      <c r="J106" s="32">
        <f>M106</f>
        <v>562.70000000000005</v>
      </c>
      <c r="K106" s="40">
        <v>0</v>
      </c>
      <c r="L106" s="40">
        <v>0</v>
      </c>
      <c r="M106" s="32">
        <v>562.70000000000005</v>
      </c>
      <c r="N106" s="40">
        <v>0</v>
      </c>
      <c r="O106" s="33">
        <f t="shared" si="645"/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si="646"/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si="647"/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si="648"/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si="649"/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si="650"/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si="651"/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si="652"/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si="653"/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si="654"/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112</v>
      </c>
      <c r="B107" s="29" t="s">
        <v>82</v>
      </c>
      <c r="C107" s="30" t="s">
        <v>24</v>
      </c>
      <c r="D107" s="30" t="s">
        <v>38</v>
      </c>
      <c r="E107" s="31">
        <f t="shared" si="640"/>
        <v>320.39999999999998</v>
      </c>
      <c r="F107" s="31">
        <f t="shared" si="641"/>
        <v>0</v>
      </c>
      <c r="G107" s="31">
        <f t="shared" si="642"/>
        <v>0</v>
      </c>
      <c r="H107" s="31">
        <f t="shared" si="643"/>
        <v>320.39999999999998</v>
      </c>
      <c r="I107" s="31">
        <f t="shared" si="644"/>
        <v>0</v>
      </c>
      <c r="J107" s="32">
        <f>M107</f>
        <v>320.39999999999998</v>
      </c>
      <c r="K107" s="40">
        <v>0</v>
      </c>
      <c r="L107" s="40">
        <v>0</v>
      </c>
      <c r="M107" s="32">
        <v>320.39999999999998</v>
      </c>
      <c r="N107" s="40">
        <v>0</v>
      </c>
      <c r="O107" s="33">
        <f>SUM(P107:S107)</f>
        <v>0</v>
      </c>
      <c r="P107" s="39">
        <f>P108+P113</f>
        <v>0</v>
      </c>
      <c r="Q107" s="39">
        <f>Q108+Q113</f>
        <v>0</v>
      </c>
      <c r="R107" s="39">
        <v>0</v>
      </c>
      <c r="S107" s="39">
        <v>0</v>
      </c>
      <c r="T107" s="33">
        <f>SUM(U107:X107)</f>
        <v>0</v>
      </c>
      <c r="U107" s="39">
        <f>U108+U113</f>
        <v>0</v>
      </c>
      <c r="V107" s="39">
        <v>0</v>
      </c>
      <c r="W107" s="33">
        <v>0</v>
      </c>
      <c r="X107" s="39">
        <v>0</v>
      </c>
      <c r="Y107" s="33">
        <f>SUM(Z107:AC107)</f>
        <v>0</v>
      </c>
      <c r="Z107" s="39">
        <f>Z108+Z113</f>
        <v>0</v>
      </c>
      <c r="AA107" s="40">
        <v>0</v>
      </c>
      <c r="AB107" s="40">
        <v>0</v>
      </c>
      <c r="AC107" s="40">
        <v>0</v>
      </c>
      <c r="AD107" s="33">
        <f>SUM(AE107:AH107)</f>
        <v>0</v>
      </c>
      <c r="AE107" s="39">
        <f>AE108+AE113</f>
        <v>0</v>
      </c>
      <c r="AF107" s="40">
        <v>0</v>
      </c>
      <c r="AG107" s="40">
        <v>0</v>
      </c>
      <c r="AH107" s="40">
        <v>0</v>
      </c>
      <c r="AI107" s="33">
        <f>SUM(AJ107:AM107)</f>
        <v>0</v>
      </c>
      <c r="AJ107" s="39">
        <f>AJ108+AJ113</f>
        <v>0</v>
      </c>
      <c r="AK107" s="39">
        <f>AK108+AK113</f>
        <v>0</v>
      </c>
      <c r="AL107" s="39">
        <v>0</v>
      </c>
      <c r="AM107" s="39">
        <f>AM108+AM113</f>
        <v>0</v>
      </c>
      <c r="AN107" s="33">
        <f>SUM(AO107:AR107)</f>
        <v>0</v>
      </c>
      <c r="AO107" s="39">
        <f>AO108+AO113</f>
        <v>0</v>
      </c>
      <c r="AP107" s="39">
        <f>AP108+AP113</f>
        <v>0</v>
      </c>
      <c r="AQ107" s="39">
        <v>0</v>
      </c>
      <c r="AR107" s="39">
        <f>AR108+AR113</f>
        <v>0</v>
      </c>
      <c r="AS107" s="33">
        <f>SUM(AT107:AW107)</f>
        <v>0</v>
      </c>
      <c r="AT107" s="39">
        <f>AT108+AT113</f>
        <v>0</v>
      </c>
      <c r="AU107" s="39">
        <f>AU108+AU113</f>
        <v>0</v>
      </c>
      <c r="AV107" s="39">
        <f>AV108+AV113</f>
        <v>0</v>
      </c>
      <c r="AW107" s="39">
        <f>AW108+AW113</f>
        <v>0</v>
      </c>
      <c r="AX107" s="33">
        <f>SUM(AY107:BB107)</f>
        <v>0</v>
      </c>
      <c r="AY107" s="39">
        <f>AY108+AY113</f>
        <v>0</v>
      </c>
      <c r="AZ107" s="39">
        <f>AZ108+AZ113</f>
        <v>0</v>
      </c>
      <c r="BA107" s="39">
        <f>BA108+BA113</f>
        <v>0</v>
      </c>
      <c r="BB107" s="39">
        <f>BB108+BB113</f>
        <v>0</v>
      </c>
      <c r="BC107" s="33">
        <f>SUM(BD107:BG107)</f>
        <v>0</v>
      </c>
      <c r="BD107" s="39">
        <f>BD108+BD113</f>
        <v>0</v>
      </c>
      <c r="BE107" s="39">
        <f>BE108+BE113</f>
        <v>0</v>
      </c>
      <c r="BF107" s="39">
        <f>BF108+BF113</f>
        <v>0</v>
      </c>
      <c r="BG107" s="39">
        <f>BG108+BG113</f>
        <v>0</v>
      </c>
      <c r="BH107" s="33">
        <f>SUM(BI107:BL107)</f>
        <v>0</v>
      </c>
      <c r="BI107" s="39">
        <f>BI108+BI113</f>
        <v>0</v>
      </c>
      <c r="BJ107" s="39">
        <f>BJ108+BJ113</f>
        <v>0</v>
      </c>
      <c r="BK107" s="39">
        <f>BK108+BK113</f>
        <v>0</v>
      </c>
      <c r="BL107" s="39">
        <f>BL108+BL113</f>
        <v>0</v>
      </c>
    </row>
    <row r="108" spans="1:64" ht="31.5" customHeight="1" x14ac:dyDescent="0.25">
      <c r="A108" s="28" t="s">
        <v>115</v>
      </c>
      <c r="B108" s="86" t="s">
        <v>114</v>
      </c>
      <c r="C108" s="86"/>
      <c r="D108" s="86"/>
      <c r="E108" s="39">
        <f>SUM(E109:E112)</f>
        <v>5068.2</v>
      </c>
      <c r="F108" s="39">
        <f t="shared" ref="F108:BL108" si="655">SUM(F109:F112)</f>
        <v>0</v>
      </c>
      <c r="G108" s="39">
        <f t="shared" si="655"/>
        <v>0</v>
      </c>
      <c r="H108" s="39">
        <f t="shared" si="655"/>
        <v>5068.2</v>
      </c>
      <c r="I108" s="39">
        <f t="shared" si="655"/>
        <v>0</v>
      </c>
      <c r="J108" s="39">
        <f t="shared" si="655"/>
        <v>2771.5</v>
      </c>
      <c r="K108" s="39">
        <f t="shared" si="655"/>
        <v>0</v>
      </c>
      <c r="L108" s="39">
        <f t="shared" si="655"/>
        <v>0</v>
      </c>
      <c r="M108" s="39">
        <f t="shared" si="655"/>
        <v>2771.5</v>
      </c>
      <c r="N108" s="39">
        <f t="shared" si="655"/>
        <v>0</v>
      </c>
      <c r="O108" s="39">
        <f t="shared" si="655"/>
        <v>0</v>
      </c>
      <c r="P108" s="39">
        <f t="shared" si="655"/>
        <v>0</v>
      </c>
      <c r="Q108" s="39">
        <f t="shared" si="655"/>
        <v>0</v>
      </c>
      <c r="R108" s="39">
        <f t="shared" si="655"/>
        <v>0</v>
      </c>
      <c r="S108" s="39">
        <f t="shared" si="655"/>
        <v>0</v>
      </c>
      <c r="T108" s="39">
        <f t="shared" si="655"/>
        <v>0</v>
      </c>
      <c r="U108" s="39">
        <f t="shared" si="655"/>
        <v>0</v>
      </c>
      <c r="V108" s="39">
        <f t="shared" si="655"/>
        <v>0</v>
      </c>
      <c r="W108" s="39">
        <f t="shared" si="655"/>
        <v>0</v>
      </c>
      <c r="X108" s="39">
        <f t="shared" si="655"/>
        <v>0</v>
      </c>
      <c r="Y108" s="39">
        <f t="shared" si="655"/>
        <v>1924.2</v>
      </c>
      <c r="Z108" s="39">
        <f t="shared" si="655"/>
        <v>0</v>
      </c>
      <c r="AA108" s="39">
        <f t="shared" si="655"/>
        <v>0</v>
      </c>
      <c r="AB108" s="39">
        <f t="shared" si="655"/>
        <v>1924.2</v>
      </c>
      <c r="AC108" s="39">
        <f t="shared" si="655"/>
        <v>0</v>
      </c>
      <c r="AD108" s="39">
        <f t="shared" si="655"/>
        <v>372.5</v>
      </c>
      <c r="AE108" s="39">
        <f t="shared" si="655"/>
        <v>0</v>
      </c>
      <c r="AF108" s="39">
        <f t="shared" si="655"/>
        <v>0</v>
      </c>
      <c r="AG108" s="39">
        <f t="shared" si="655"/>
        <v>372.5</v>
      </c>
      <c r="AH108" s="39">
        <f t="shared" si="655"/>
        <v>0</v>
      </c>
      <c r="AI108" s="39">
        <f t="shared" si="655"/>
        <v>0</v>
      </c>
      <c r="AJ108" s="39">
        <f t="shared" si="655"/>
        <v>0</v>
      </c>
      <c r="AK108" s="39">
        <f t="shared" si="655"/>
        <v>0</v>
      </c>
      <c r="AL108" s="39">
        <f t="shared" si="655"/>
        <v>0</v>
      </c>
      <c r="AM108" s="39">
        <f t="shared" si="655"/>
        <v>0</v>
      </c>
      <c r="AN108" s="39">
        <f t="shared" si="655"/>
        <v>0</v>
      </c>
      <c r="AO108" s="39">
        <f t="shared" si="655"/>
        <v>0</v>
      </c>
      <c r="AP108" s="39">
        <f t="shared" si="655"/>
        <v>0</v>
      </c>
      <c r="AQ108" s="39">
        <f t="shared" si="655"/>
        <v>0</v>
      </c>
      <c r="AR108" s="39">
        <f t="shared" si="655"/>
        <v>0</v>
      </c>
      <c r="AS108" s="39">
        <f t="shared" si="655"/>
        <v>0</v>
      </c>
      <c r="AT108" s="39">
        <f t="shared" si="655"/>
        <v>0</v>
      </c>
      <c r="AU108" s="39">
        <f t="shared" si="655"/>
        <v>0</v>
      </c>
      <c r="AV108" s="39">
        <f t="shared" si="655"/>
        <v>0</v>
      </c>
      <c r="AW108" s="39">
        <f t="shared" si="655"/>
        <v>0</v>
      </c>
      <c r="AX108" s="39">
        <f t="shared" si="655"/>
        <v>0</v>
      </c>
      <c r="AY108" s="39">
        <f t="shared" si="655"/>
        <v>0</v>
      </c>
      <c r="AZ108" s="39">
        <f t="shared" si="655"/>
        <v>0</v>
      </c>
      <c r="BA108" s="39">
        <f t="shared" si="655"/>
        <v>0</v>
      </c>
      <c r="BB108" s="39">
        <f t="shared" si="655"/>
        <v>0</v>
      </c>
      <c r="BC108" s="39">
        <f t="shared" si="655"/>
        <v>0</v>
      </c>
      <c r="BD108" s="39">
        <f t="shared" si="655"/>
        <v>0</v>
      </c>
      <c r="BE108" s="39">
        <f t="shared" si="655"/>
        <v>0</v>
      </c>
      <c r="BF108" s="39">
        <f t="shared" si="655"/>
        <v>0</v>
      </c>
      <c r="BG108" s="39">
        <f t="shared" si="655"/>
        <v>0</v>
      </c>
      <c r="BH108" s="39">
        <f t="shared" si="655"/>
        <v>0</v>
      </c>
      <c r="BI108" s="39">
        <f t="shared" si="655"/>
        <v>0</v>
      </c>
      <c r="BJ108" s="39">
        <f t="shared" si="655"/>
        <v>0</v>
      </c>
      <c r="BK108" s="39">
        <f t="shared" si="655"/>
        <v>0</v>
      </c>
      <c r="BL108" s="39">
        <f t="shared" si="655"/>
        <v>0</v>
      </c>
    </row>
    <row r="109" spans="1:64" ht="66" x14ac:dyDescent="0.25">
      <c r="A109" s="28" t="s">
        <v>200</v>
      </c>
      <c r="B109" s="29" t="s">
        <v>78</v>
      </c>
      <c r="C109" s="30" t="s">
        <v>24</v>
      </c>
      <c r="D109" s="30" t="s">
        <v>352</v>
      </c>
      <c r="E109" s="31">
        <f t="shared" ref="E109" si="656">J109+O109+T109+Y109+AD109+AI109+AN109+AS109+AX109</f>
        <v>1073.2</v>
      </c>
      <c r="F109" s="31">
        <f t="shared" ref="F109" si="657">K109+P109+U109+Z109+AE109+AJ109+AO109+AT109+AY109</f>
        <v>0</v>
      </c>
      <c r="G109" s="31">
        <f t="shared" ref="G109" si="658">L109+Q109+V109+AA109+AF109+AK109+AP109+AU109+AZ109</f>
        <v>0</v>
      </c>
      <c r="H109" s="31">
        <f t="shared" ref="H109" si="659">M109+R109+W109+AB109+AG109+AL109+AQ109+AV109+BA109</f>
        <v>1073.2</v>
      </c>
      <c r="I109" s="31">
        <f t="shared" ref="I109" si="660">N109+S109+X109+AC109+AH109+AM109+AR109+AW109+BB109</f>
        <v>0</v>
      </c>
      <c r="J109" s="32">
        <f>M109</f>
        <v>700.7</v>
      </c>
      <c r="K109" s="40">
        <v>0</v>
      </c>
      <c r="L109" s="40">
        <v>0</v>
      </c>
      <c r="M109" s="32">
        <v>700.7</v>
      </c>
      <c r="N109" s="40">
        <v>0</v>
      </c>
      <c r="O109" s="33">
        <f t="shared" ref="O109:O110" si="661">SUM(P109:S109)</f>
        <v>0</v>
      </c>
      <c r="P109" s="40">
        <v>0</v>
      </c>
      <c r="Q109" s="40">
        <v>0</v>
      </c>
      <c r="R109" s="40">
        <v>0</v>
      </c>
      <c r="S109" s="40">
        <v>0</v>
      </c>
      <c r="T109" s="33">
        <f t="shared" ref="T109:T110" si="662">SUM(U109:X109)</f>
        <v>0</v>
      </c>
      <c r="U109" s="40">
        <v>0</v>
      </c>
      <c r="V109" s="40">
        <v>0</v>
      </c>
      <c r="W109" s="40">
        <v>0</v>
      </c>
      <c r="X109" s="40">
        <v>0</v>
      </c>
      <c r="Y109" s="33">
        <f t="shared" ref="Y109:Y110" si="663">SUM(Z109:AC109)</f>
        <v>0</v>
      </c>
      <c r="Z109" s="40">
        <v>0</v>
      </c>
      <c r="AA109" s="40">
        <v>0</v>
      </c>
      <c r="AB109" s="40">
        <v>0</v>
      </c>
      <c r="AC109" s="40">
        <v>0</v>
      </c>
      <c r="AD109" s="33">
        <f t="shared" ref="AD109:AD110" si="664">SUM(AE109:AH109)</f>
        <v>372.5</v>
      </c>
      <c r="AE109" s="40">
        <v>0</v>
      </c>
      <c r="AF109" s="40">
        <v>0</v>
      </c>
      <c r="AG109" s="41">
        <v>372.5</v>
      </c>
      <c r="AH109" s="40">
        <v>0</v>
      </c>
      <c r="AI109" s="33">
        <f t="shared" ref="AI109:AI110" si="665">SUM(AJ109:AM109)</f>
        <v>0</v>
      </c>
      <c r="AJ109" s="40">
        <v>0</v>
      </c>
      <c r="AK109" s="40">
        <v>0</v>
      </c>
      <c r="AL109" s="40">
        <v>0</v>
      </c>
      <c r="AM109" s="40">
        <v>0</v>
      </c>
      <c r="AN109" s="33">
        <f t="shared" ref="AN109:AN110" si="666">SUM(AO109:AR109)</f>
        <v>0</v>
      </c>
      <c r="AO109" s="40">
        <v>0</v>
      </c>
      <c r="AP109" s="40">
        <v>0</v>
      </c>
      <c r="AQ109" s="40">
        <v>0</v>
      </c>
      <c r="AR109" s="40">
        <v>0</v>
      </c>
      <c r="AS109" s="33">
        <f t="shared" ref="AS109:AS110" si="667">SUM(AT109:AW109)</f>
        <v>0</v>
      </c>
      <c r="AT109" s="40">
        <v>0</v>
      </c>
      <c r="AU109" s="40">
        <v>0</v>
      </c>
      <c r="AV109" s="40">
        <v>0</v>
      </c>
      <c r="AW109" s="40">
        <v>0</v>
      </c>
      <c r="AX109" s="33">
        <f t="shared" ref="AX109:AX110" si="668">SUM(AY109:BB109)</f>
        <v>0</v>
      </c>
      <c r="AY109" s="40">
        <v>0</v>
      </c>
      <c r="AZ109" s="40">
        <v>0</v>
      </c>
      <c r="BA109" s="40">
        <v>0</v>
      </c>
      <c r="BB109" s="40">
        <v>0</v>
      </c>
      <c r="BC109" s="33">
        <f t="shared" ref="BC109:BC110" si="669">SUM(BD109:BG109)</f>
        <v>0</v>
      </c>
      <c r="BD109" s="40">
        <v>0</v>
      </c>
      <c r="BE109" s="40">
        <v>0</v>
      </c>
      <c r="BF109" s="40">
        <v>0</v>
      </c>
      <c r="BG109" s="40">
        <v>0</v>
      </c>
      <c r="BH109" s="33">
        <f t="shared" ref="BH109:BH110" si="670">SUM(BI109:BL109)</f>
        <v>0</v>
      </c>
      <c r="BI109" s="40">
        <v>0</v>
      </c>
      <c r="BJ109" s="40">
        <v>0</v>
      </c>
      <c r="BK109" s="40">
        <v>0</v>
      </c>
      <c r="BL109" s="40">
        <v>0</v>
      </c>
    </row>
    <row r="110" spans="1:64" ht="33" x14ac:dyDescent="0.25">
      <c r="A110" s="28" t="s">
        <v>116</v>
      </c>
      <c r="B110" s="29" t="s">
        <v>97</v>
      </c>
      <c r="C110" s="30" t="s">
        <v>24</v>
      </c>
      <c r="D110" s="30" t="s">
        <v>24</v>
      </c>
      <c r="E110" s="31">
        <f t="shared" ref="E110" si="671">J110+O110+T110+Y110+AD110+AI110+AN110+AS110+AX110</f>
        <v>1476.8</v>
      </c>
      <c r="F110" s="31">
        <f t="shared" ref="F110" si="672">K110+P110+U110+Z110+AE110+AJ110+AO110+AT110+AY110</f>
        <v>0</v>
      </c>
      <c r="G110" s="31">
        <f t="shared" ref="G110" si="673">L110+Q110+V110+AA110+AF110+AK110+AP110+AU110+AZ110</f>
        <v>0</v>
      </c>
      <c r="H110" s="31">
        <f t="shared" ref="H110" si="674">M110+R110+W110+AB110+AG110+AL110+AQ110+AV110+BA110</f>
        <v>1476.8</v>
      </c>
      <c r="I110" s="31">
        <f t="shared" ref="I110" si="675">N110+S110+X110+AC110+AH110+AM110+AR110+AW110+BB110</f>
        <v>0</v>
      </c>
      <c r="J110" s="32">
        <f>M110</f>
        <v>1476.8</v>
      </c>
      <c r="K110" s="40">
        <v>0</v>
      </c>
      <c r="L110" s="40">
        <v>0</v>
      </c>
      <c r="M110" s="32">
        <v>1476.8</v>
      </c>
      <c r="N110" s="40">
        <v>0</v>
      </c>
      <c r="O110" s="33">
        <f t="shared" si="661"/>
        <v>0</v>
      </c>
      <c r="P110" s="40">
        <v>0</v>
      </c>
      <c r="Q110" s="40">
        <v>0</v>
      </c>
      <c r="R110" s="40">
        <v>0</v>
      </c>
      <c r="S110" s="40">
        <v>0</v>
      </c>
      <c r="T110" s="33">
        <f t="shared" si="662"/>
        <v>0</v>
      </c>
      <c r="U110" s="40">
        <v>0</v>
      </c>
      <c r="V110" s="40">
        <v>0</v>
      </c>
      <c r="W110" s="40">
        <v>0</v>
      </c>
      <c r="X110" s="40">
        <v>0</v>
      </c>
      <c r="Y110" s="33">
        <f t="shared" si="663"/>
        <v>0</v>
      </c>
      <c r="Z110" s="40">
        <v>0</v>
      </c>
      <c r="AA110" s="40">
        <v>0</v>
      </c>
      <c r="AB110" s="40">
        <v>0</v>
      </c>
      <c r="AC110" s="40">
        <v>0</v>
      </c>
      <c r="AD110" s="33">
        <f t="shared" si="664"/>
        <v>0</v>
      </c>
      <c r="AE110" s="40">
        <v>0</v>
      </c>
      <c r="AF110" s="40">
        <v>0</v>
      </c>
      <c r="AG110" s="40">
        <v>0</v>
      </c>
      <c r="AH110" s="40">
        <v>0</v>
      </c>
      <c r="AI110" s="33">
        <f t="shared" si="665"/>
        <v>0</v>
      </c>
      <c r="AJ110" s="40">
        <v>0</v>
      </c>
      <c r="AK110" s="40">
        <v>0</v>
      </c>
      <c r="AL110" s="40">
        <v>0</v>
      </c>
      <c r="AM110" s="40">
        <v>0</v>
      </c>
      <c r="AN110" s="33">
        <f t="shared" si="666"/>
        <v>0</v>
      </c>
      <c r="AO110" s="40">
        <v>0</v>
      </c>
      <c r="AP110" s="40">
        <v>0</v>
      </c>
      <c r="AQ110" s="40">
        <v>0</v>
      </c>
      <c r="AR110" s="40">
        <v>0</v>
      </c>
      <c r="AS110" s="33">
        <f t="shared" si="667"/>
        <v>0</v>
      </c>
      <c r="AT110" s="40">
        <v>0</v>
      </c>
      <c r="AU110" s="40">
        <v>0</v>
      </c>
      <c r="AV110" s="40">
        <v>0</v>
      </c>
      <c r="AW110" s="40">
        <v>0</v>
      </c>
      <c r="AX110" s="33">
        <f t="shared" si="668"/>
        <v>0</v>
      </c>
      <c r="AY110" s="40">
        <v>0</v>
      </c>
      <c r="AZ110" s="40">
        <v>0</v>
      </c>
      <c r="BA110" s="40">
        <v>0</v>
      </c>
      <c r="BB110" s="40">
        <v>0</v>
      </c>
      <c r="BC110" s="33">
        <f t="shared" si="669"/>
        <v>0</v>
      </c>
      <c r="BD110" s="40">
        <v>0</v>
      </c>
      <c r="BE110" s="40">
        <v>0</v>
      </c>
      <c r="BF110" s="40">
        <v>0</v>
      </c>
      <c r="BG110" s="40">
        <v>0</v>
      </c>
      <c r="BH110" s="33">
        <f t="shared" si="670"/>
        <v>0</v>
      </c>
      <c r="BI110" s="40">
        <v>0</v>
      </c>
      <c r="BJ110" s="40">
        <v>0</v>
      </c>
      <c r="BK110" s="40">
        <v>0</v>
      </c>
      <c r="BL110" s="40">
        <v>0</v>
      </c>
    </row>
    <row r="111" spans="1:64" ht="33" x14ac:dyDescent="0.25">
      <c r="A111" s="28" t="s">
        <v>117</v>
      </c>
      <c r="B111" s="29" t="s">
        <v>77</v>
      </c>
      <c r="C111" s="30" t="s">
        <v>24</v>
      </c>
      <c r="D111" s="30" t="s">
        <v>38</v>
      </c>
      <c r="E111" s="31">
        <f t="shared" ref="E111:E112" si="676">J111+O111+T111+Y111+AD111+AI111+AN111+AS111+AX111</f>
        <v>594</v>
      </c>
      <c r="F111" s="31">
        <f t="shared" ref="F111:F112" si="677">K111+P111+U111+Z111+AE111+AJ111+AO111+AT111+AY111</f>
        <v>0</v>
      </c>
      <c r="G111" s="31">
        <f t="shared" ref="G111:G112" si="678">L111+Q111+V111+AA111+AF111+AK111+AP111+AU111+AZ111</f>
        <v>0</v>
      </c>
      <c r="H111" s="31">
        <f t="shared" ref="H111:H112" si="679">M111+R111+W111+AB111+AG111+AL111+AQ111+AV111+BA111</f>
        <v>594</v>
      </c>
      <c r="I111" s="31">
        <f t="shared" ref="I111:I112" si="680">N111+S111+X111+AC111+AH111+AM111+AR111+AW111+BB111</f>
        <v>0</v>
      </c>
      <c r="J111" s="32">
        <f>M111</f>
        <v>594</v>
      </c>
      <c r="K111" s="40">
        <v>0</v>
      </c>
      <c r="L111" s="40">
        <v>0</v>
      </c>
      <c r="M111" s="32">
        <v>594</v>
      </c>
      <c r="N111" s="40">
        <v>0</v>
      </c>
      <c r="O111" s="33">
        <f>SUM(P111:S111)</f>
        <v>0</v>
      </c>
      <c r="P111" s="39">
        <f t="shared" ref="P111:Q112" si="681">P113+P118</f>
        <v>0</v>
      </c>
      <c r="Q111" s="39">
        <f t="shared" si="681"/>
        <v>0</v>
      </c>
      <c r="R111" s="39">
        <v>0</v>
      </c>
      <c r="S111" s="39">
        <v>0</v>
      </c>
      <c r="T111" s="33">
        <f>SUM(U111:X111)</f>
        <v>0</v>
      </c>
      <c r="U111" s="39">
        <f t="shared" ref="U111:U112" si="682">U113+U118</f>
        <v>0</v>
      </c>
      <c r="V111" s="33">
        <v>0</v>
      </c>
      <c r="W111" s="33">
        <v>0</v>
      </c>
      <c r="X111" s="33">
        <v>0</v>
      </c>
      <c r="Y111" s="33">
        <f t="shared" ref="Y111:Y112" si="683">SUM(Z111:AC111)</f>
        <v>0</v>
      </c>
      <c r="Z111" s="40">
        <v>0</v>
      </c>
      <c r="AA111" s="40">
        <v>0</v>
      </c>
      <c r="AB111" s="40">
        <v>0</v>
      </c>
      <c r="AC111" s="40">
        <v>0</v>
      </c>
      <c r="AD111" s="33">
        <f t="shared" ref="AD111:AD112" si="684">SUM(AE111:AH111)</f>
        <v>0</v>
      </c>
      <c r="AE111" s="40">
        <v>0</v>
      </c>
      <c r="AF111" s="40">
        <v>0</v>
      </c>
      <c r="AG111" s="40">
        <v>0</v>
      </c>
      <c r="AH111" s="40">
        <v>0</v>
      </c>
      <c r="AI111" s="33">
        <f>SUM(AJ111:AM111)</f>
        <v>0</v>
      </c>
      <c r="AJ111" s="39">
        <f t="shared" ref="AJ111:AM112" si="685">AJ113+AJ118</f>
        <v>0</v>
      </c>
      <c r="AK111" s="39">
        <f t="shared" si="685"/>
        <v>0</v>
      </c>
      <c r="AL111" s="39">
        <v>0</v>
      </c>
      <c r="AM111" s="39">
        <f t="shared" si="685"/>
        <v>0</v>
      </c>
      <c r="AN111" s="33">
        <f>SUM(AO111:AR111)</f>
        <v>0</v>
      </c>
      <c r="AO111" s="39">
        <f t="shared" ref="AO111:AR112" si="686">AO113+AO118</f>
        <v>0</v>
      </c>
      <c r="AP111" s="39">
        <f t="shared" si="686"/>
        <v>0</v>
      </c>
      <c r="AQ111" s="39">
        <v>0</v>
      </c>
      <c r="AR111" s="39">
        <f t="shared" si="686"/>
        <v>0</v>
      </c>
      <c r="AS111" s="33">
        <f>SUM(AT111:AW111)</f>
        <v>0</v>
      </c>
      <c r="AT111" s="39">
        <f t="shared" ref="AT111:AW112" si="687">AT113+AT118</f>
        <v>0</v>
      </c>
      <c r="AU111" s="39">
        <f t="shared" si="687"/>
        <v>0</v>
      </c>
      <c r="AV111" s="39">
        <f t="shared" si="687"/>
        <v>0</v>
      </c>
      <c r="AW111" s="39">
        <f t="shared" si="687"/>
        <v>0</v>
      </c>
      <c r="AX111" s="33">
        <f>SUM(AY111:BB111)</f>
        <v>0</v>
      </c>
      <c r="AY111" s="39">
        <f t="shared" ref="AY111:BB112" si="688">AY113+AY118</f>
        <v>0</v>
      </c>
      <c r="AZ111" s="39">
        <f t="shared" si="688"/>
        <v>0</v>
      </c>
      <c r="BA111" s="39">
        <f t="shared" si="688"/>
        <v>0</v>
      </c>
      <c r="BB111" s="39">
        <f t="shared" si="688"/>
        <v>0</v>
      </c>
      <c r="BC111" s="33">
        <f>SUM(BD111:BG111)</f>
        <v>0</v>
      </c>
      <c r="BD111" s="39">
        <f t="shared" ref="BD111:BG112" si="689">BD113+BD118</f>
        <v>0</v>
      </c>
      <c r="BE111" s="39">
        <f t="shared" si="689"/>
        <v>0</v>
      </c>
      <c r="BF111" s="39">
        <f t="shared" si="689"/>
        <v>0</v>
      </c>
      <c r="BG111" s="39">
        <f t="shared" si="689"/>
        <v>0</v>
      </c>
      <c r="BH111" s="33">
        <f>SUM(BI111:BL111)</f>
        <v>0</v>
      </c>
      <c r="BI111" s="39">
        <f t="shared" ref="BI111:BL112" si="690">BI113+BI118</f>
        <v>0</v>
      </c>
      <c r="BJ111" s="39">
        <f t="shared" si="690"/>
        <v>0</v>
      </c>
      <c r="BK111" s="39">
        <f t="shared" si="690"/>
        <v>0</v>
      </c>
      <c r="BL111" s="39">
        <f t="shared" si="690"/>
        <v>0</v>
      </c>
    </row>
    <row r="112" spans="1:64" ht="49.5" x14ac:dyDescent="0.25">
      <c r="A112" s="28" t="s">
        <v>316</v>
      </c>
      <c r="B112" s="29" t="s">
        <v>317</v>
      </c>
      <c r="C112" s="30" t="s">
        <v>24</v>
      </c>
      <c r="D112" s="30" t="s">
        <v>38</v>
      </c>
      <c r="E112" s="31">
        <f t="shared" si="676"/>
        <v>1924.2</v>
      </c>
      <c r="F112" s="31">
        <f t="shared" si="677"/>
        <v>0</v>
      </c>
      <c r="G112" s="31">
        <f t="shared" si="678"/>
        <v>0</v>
      </c>
      <c r="H112" s="31">
        <f t="shared" si="679"/>
        <v>1924.2</v>
      </c>
      <c r="I112" s="31">
        <f t="shared" si="680"/>
        <v>0</v>
      </c>
      <c r="J112" s="50">
        <f>M112</f>
        <v>0</v>
      </c>
      <c r="K112" s="40">
        <v>0</v>
      </c>
      <c r="L112" s="40">
        <v>0</v>
      </c>
      <c r="M112" s="50">
        <v>0</v>
      </c>
      <c r="N112" s="40">
        <v>0</v>
      </c>
      <c r="O112" s="33">
        <f>SUM(P112:S112)</f>
        <v>0</v>
      </c>
      <c r="P112" s="39">
        <f t="shared" si="681"/>
        <v>0</v>
      </c>
      <c r="Q112" s="39">
        <f t="shared" si="681"/>
        <v>0</v>
      </c>
      <c r="R112" s="39">
        <v>0</v>
      </c>
      <c r="S112" s="39">
        <v>0</v>
      </c>
      <c r="T112" s="33">
        <f>SUM(U112:X112)</f>
        <v>0</v>
      </c>
      <c r="U112" s="39">
        <f t="shared" si="682"/>
        <v>0</v>
      </c>
      <c r="V112" s="33">
        <v>0</v>
      </c>
      <c r="W112" s="33">
        <v>0</v>
      </c>
      <c r="X112" s="33">
        <v>0</v>
      </c>
      <c r="Y112" s="33">
        <f t="shared" si="683"/>
        <v>1924.2</v>
      </c>
      <c r="Z112" s="40">
        <v>0</v>
      </c>
      <c r="AA112" s="40">
        <v>0</v>
      </c>
      <c r="AB112" s="41">
        <v>1924.2</v>
      </c>
      <c r="AC112" s="40">
        <v>0</v>
      </c>
      <c r="AD112" s="33">
        <f t="shared" si="684"/>
        <v>0</v>
      </c>
      <c r="AE112" s="40">
        <v>0</v>
      </c>
      <c r="AF112" s="40">
        <v>0</v>
      </c>
      <c r="AG112" s="40">
        <v>0</v>
      </c>
      <c r="AH112" s="40">
        <v>0</v>
      </c>
      <c r="AI112" s="33">
        <f>SUM(AJ112:AM112)</f>
        <v>0</v>
      </c>
      <c r="AJ112" s="39">
        <f t="shared" si="685"/>
        <v>0</v>
      </c>
      <c r="AK112" s="39">
        <f t="shared" si="685"/>
        <v>0</v>
      </c>
      <c r="AL112" s="39">
        <f t="shared" si="685"/>
        <v>0</v>
      </c>
      <c r="AM112" s="39">
        <f t="shared" si="685"/>
        <v>0</v>
      </c>
      <c r="AN112" s="33">
        <f>SUM(AO112:AR112)</f>
        <v>0</v>
      </c>
      <c r="AO112" s="39">
        <f t="shared" si="686"/>
        <v>0</v>
      </c>
      <c r="AP112" s="39">
        <f t="shared" si="686"/>
        <v>0</v>
      </c>
      <c r="AQ112" s="39">
        <f t="shared" si="686"/>
        <v>0</v>
      </c>
      <c r="AR112" s="39">
        <f t="shared" si="686"/>
        <v>0</v>
      </c>
      <c r="AS112" s="33">
        <f>SUM(AT112:AW112)</f>
        <v>0</v>
      </c>
      <c r="AT112" s="39">
        <f t="shared" si="687"/>
        <v>0</v>
      </c>
      <c r="AU112" s="39">
        <f t="shared" si="687"/>
        <v>0</v>
      </c>
      <c r="AV112" s="39">
        <f t="shared" si="687"/>
        <v>0</v>
      </c>
      <c r="AW112" s="39">
        <f t="shared" si="687"/>
        <v>0</v>
      </c>
      <c r="AX112" s="33">
        <f>SUM(AY112:BB112)</f>
        <v>0</v>
      </c>
      <c r="AY112" s="39">
        <f t="shared" si="688"/>
        <v>0</v>
      </c>
      <c r="AZ112" s="39">
        <f t="shared" si="688"/>
        <v>0</v>
      </c>
      <c r="BA112" s="39">
        <f t="shared" si="688"/>
        <v>0</v>
      </c>
      <c r="BB112" s="39">
        <f t="shared" si="688"/>
        <v>0</v>
      </c>
      <c r="BC112" s="33">
        <f>SUM(BD112:BG112)</f>
        <v>0</v>
      </c>
      <c r="BD112" s="39">
        <f t="shared" si="689"/>
        <v>0</v>
      </c>
      <c r="BE112" s="39">
        <f t="shared" si="689"/>
        <v>0</v>
      </c>
      <c r="BF112" s="39">
        <f t="shared" si="689"/>
        <v>0</v>
      </c>
      <c r="BG112" s="39">
        <f t="shared" si="689"/>
        <v>0</v>
      </c>
      <c r="BH112" s="33">
        <f>SUM(BI112:BL112)</f>
        <v>0</v>
      </c>
      <c r="BI112" s="39">
        <f t="shared" si="690"/>
        <v>0</v>
      </c>
      <c r="BJ112" s="39">
        <f t="shared" si="690"/>
        <v>0</v>
      </c>
      <c r="BK112" s="39">
        <f t="shared" si="690"/>
        <v>0</v>
      </c>
      <c r="BL112" s="39">
        <f t="shared" si="690"/>
        <v>0</v>
      </c>
    </row>
    <row r="113" spans="1:64" ht="31.5" customHeight="1" x14ac:dyDescent="0.25">
      <c r="A113" s="28" t="s">
        <v>83</v>
      </c>
      <c r="B113" s="86" t="s">
        <v>118</v>
      </c>
      <c r="C113" s="86"/>
      <c r="D113" s="86"/>
      <c r="E113" s="39">
        <f t="shared" ref="E113:AJ113" si="691">SUM(E114:E143)</f>
        <v>250417.80000000002</v>
      </c>
      <c r="F113" s="39">
        <f t="shared" si="691"/>
        <v>0</v>
      </c>
      <c r="G113" s="39">
        <f t="shared" si="691"/>
        <v>47637.799999999996</v>
      </c>
      <c r="H113" s="39">
        <f t="shared" si="691"/>
        <v>202059</v>
      </c>
      <c r="I113" s="39">
        <f t="shared" si="691"/>
        <v>721</v>
      </c>
      <c r="J113" s="39">
        <f t="shared" si="691"/>
        <v>36127.5</v>
      </c>
      <c r="K113" s="39">
        <f t="shared" si="691"/>
        <v>0</v>
      </c>
      <c r="L113" s="39">
        <f t="shared" si="691"/>
        <v>0</v>
      </c>
      <c r="M113" s="39">
        <f t="shared" si="691"/>
        <v>36016.600000000006</v>
      </c>
      <c r="N113" s="39">
        <f t="shared" si="691"/>
        <v>110.89999999999999</v>
      </c>
      <c r="O113" s="39">
        <f t="shared" si="691"/>
        <v>37011.1</v>
      </c>
      <c r="P113" s="39">
        <f t="shared" si="691"/>
        <v>0</v>
      </c>
      <c r="Q113" s="39">
        <f t="shared" si="691"/>
        <v>0</v>
      </c>
      <c r="R113" s="39">
        <f t="shared" si="691"/>
        <v>36801.699999999997</v>
      </c>
      <c r="S113" s="39">
        <f t="shared" si="691"/>
        <v>209.39999999999998</v>
      </c>
      <c r="T113" s="39">
        <f t="shared" si="691"/>
        <v>67169.299999999988</v>
      </c>
      <c r="U113" s="39">
        <f t="shared" si="691"/>
        <v>0</v>
      </c>
      <c r="V113" s="39">
        <f t="shared" si="691"/>
        <v>40831.399999999994</v>
      </c>
      <c r="W113" s="39">
        <f t="shared" si="691"/>
        <v>26156.799999999999</v>
      </c>
      <c r="X113" s="39">
        <f t="shared" si="691"/>
        <v>181.10000000000002</v>
      </c>
      <c r="Y113" s="39">
        <f t="shared" si="691"/>
        <v>6246</v>
      </c>
      <c r="Z113" s="39">
        <f t="shared" si="691"/>
        <v>0</v>
      </c>
      <c r="AA113" s="39">
        <f t="shared" si="691"/>
        <v>0</v>
      </c>
      <c r="AB113" s="39">
        <f t="shared" si="691"/>
        <v>6246</v>
      </c>
      <c r="AC113" s="39">
        <f t="shared" si="691"/>
        <v>0</v>
      </c>
      <c r="AD113" s="39">
        <f t="shared" si="691"/>
        <v>63863.9</v>
      </c>
      <c r="AE113" s="39">
        <f t="shared" si="691"/>
        <v>0</v>
      </c>
      <c r="AF113" s="39">
        <f t="shared" si="691"/>
        <v>6806.4</v>
      </c>
      <c r="AG113" s="39">
        <f t="shared" si="691"/>
        <v>56837.9</v>
      </c>
      <c r="AH113" s="39">
        <f t="shared" si="691"/>
        <v>219.60000000000002</v>
      </c>
      <c r="AI113" s="39">
        <f t="shared" si="691"/>
        <v>20000</v>
      </c>
      <c r="AJ113" s="39">
        <f t="shared" si="691"/>
        <v>0</v>
      </c>
      <c r="AK113" s="39">
        <f t="shared" ref="AK113:BL113" si="692">SUM(AK114:AK143)</f>
        <v>0</v>
      </c>
      <c r="AL113" s="39">
        <f t="shared" si="692"/>
        <v>20000</v>
      </c>
      <c r="AM113" s="39">
        <f t="shared" si="692"/>
        <v>0</v>
      </c>
      <c r="AN113" s="39">
        <f t="shared" si="692"/>
        <v>20000</v>
      </c>
      <c r="AO113" s="39">
        <f t="shared" si="692"/>
        <v>0</v>
      </c>
      <c r="AP113" s="39">
        <f t="shared" si="692"/>
        <v>0</v>
      </c>
      <c r="AQ113" s="39">
        <f t="shared" si="692"/>
        <v>20000</v>
      </c>
      <c r="AR113" s="39">
        <f t="shared" si="692"/>
        <v>0</v>
      </c>
      <c r="AS113" s="39">
        <f t="shared" si="692"/>
        <v>0</v>
      </c>
      <c r="AT113" s="39">
        <f t="shared" si="692"/>
        <v>0</v>
      </c>
      <c r="AU113" s="39">
        <f t="shared" si="692"/>
        <v>0</v>
      </c>
      <c r="AV113" s="39">
        <f t="shared" si="692"/>
        <v>0</v>
      </c>
      <c r="AW113" s="39">
        <f t="shared" si="692"/>
        <v>0</v>
      </c>
      <c r="AX113" s="39">
        <f t="shared" si="692"/>
        <v>0</v>
      </c>
      <c r="AY113" s="39">
        <f t="shared" si="692"/>
        <v>0</v>
      </c>
      <c r="AZ113" s="39">
        <f t="shared" si="692"/>
        <v>0</v>
      </c>
      <c r="BA113" s="39">
        <f t="shared" si="692"/>
        <v>0</v>
      </c>
      <c r="BB113" s="39">
        <f t="shared" si="692"/>
        <v>0</v>
      </c>
      <c r="BC113" s="39">
        <f t="shared" si="692"/>
        <v>0</v>
      </c>
      <c r="BD113" s="39">
        <f t="shared" si="692"/>
        <v>0</v>
      </c>
      <c r="BE113" s="39">
        <f t="shared" si="692"/>
        <v>0</v>
      </c>
      <c r="BF113" s="39">
        <f t="shared" si="692"/>
        <v>0</v>
      </c>
      <c r="BG113" s="39">
        <f t="shared" si="692"/>
        <v>0</v>
      </c>
      <c r="BH113" s="39">
        <f t="shared" si="692"/>
        <v>0</v>
      </c>
      <c r="BI113" s="39">
        <f t="shared" si="692"/>
        <v>0</v>
      </c>
      <c r="BJ113" s="39">
        <f t="shared" si="692"/>
        <v>0</v>
      </c>
      <c r="BK113" s="39">
        <f t="shared" si="692"/>
        <v>0</v>
      </c>
      <c r="BL113" s="39">
        <f t="shared" si="692"/>
        <v>0</v>
      </c>
    </row>
    <row r="114" spans="1:64" ht="49.5" x14ac:dyDescent="0.25">
      <c r="A114" s="28" t="s">
        <v>84</v>
      </c>
      <c r="B114" s="12" t="s">
        <v>86</v>
      </c>
      <c r="C114" s="30" t="s">
        <v>24</v>
      </c>
      <c r="D114" s="30" t="s">
        <v>24</v>
      </c>
      <c r="E114" s="31">
        <f t="shared" ref="E114" si="693">J114+O114+T114+Y114+AD114+AI114+AN114+AS114+AX114</f>
        <v>460</v>
      </c>
      <c r="F114" s="31">
        <f t="shared" ref="F114" si="694">K114+P114+U114+Z114+AE114+AJ114+AO114+AT114+AY114</f>
        <v>0</v>
      </c>
      <c r="G114" s="31">
        <f>L114+Q114+V114+AA114+AF114+AK114+AP114+AU114+AZ114</f>
        <v>0</v>
      </c>
      <c r="H114" s="31">
        <f t="shared" ref="H114" si="695">M114+R114+W114+AB114+AG114+AL114+AQ114+AV114+BA114</f>
        <v>460</v>
      </c>
      <c r="I114" s="31">
        <f t="shared" ref="I114" si="696">N114+S114+X114+AC114+AH114+AM114+AR114+AW114+BB114</f>
        <v>0</v>
      </c>
      <c r="J114" s="32">
        <f t="shared" ref="J114:J117" si="697">M114+N114</f>
        <v>460</v>
      </c>
      <c r="K114" s="40">
        <v>0</v>
      </c>
      <c r="L114" s="40">
        <v>0</v>
      </c>
      <c r="M114" s="32">
        <v>460</v>
      </c>
      <c r="N114" s="40">
        <v>0</v>
      </c>
      <c r="O114" s="46">
        <f>SUM(P114:S114)</f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>SUM(U114:X114)</f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>SUM(Z114:AC114)</f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>SUM(AE114:AH114)</f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>SUM(AJ114:AM114)</f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>SUM(AO114:AR114)</f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>SUM(AT114:AW114)</f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>SUM(AY114:BB114)</f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>SUM(BD114:BG114)</f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>SUM(BI114:BL114)</f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33" x14ac:dyDescent="0.25">
      <c r="A115" s="28" t="s">
        <v>95</v>
      </c>
      <c r="B115" s="12" t="s">
        <v>133</v>
      </c>
      <c r="C115" s="30" t="s">
        <v>24</v>
      </c>
      <c r="D115" s="30" t="s">
        <v>24</v>
      </c>
      <c r="E115" s="31">
        <f t="shared" ref="E115" si="698">J115+O115+T115+Y115+AD115+AI115+AN115+AS115+AX115</f>
        <v>5492.7</v>
      </c>
      <c r="F115" s="31">
        <f t="shared" ref="F115" si="699">K115+P115+U115+Z115+AE115+AJ115+AO115+AT115+AY115</f>
        <v>0</v>
      </c>
      <c r="G115" s="31">
        <f t="shared" ref="G115" si="700">L115+Q115+V115+AA115+AF115+AK115+AP115+AU115+AZ115</f>
        <v>0</v>
      </c>
      <c r="H115" s="31">
        <f t="shared" ref="H115" si="701">M115+R115+W115+AB115+AG115+AL115+AQ115+AV115+BA115</f>
        <v>5492.7</v>
      </c>
      <c r="I115" s="31">
        <f t="shared" ref="I115" si="702">N115+S115+X115+AC115+AH115+AM115+AR115+AW115+BB115</f>
        <v>0</v>
      </c>
      <c r="J115" s="32">
        <f t="shared" si="697"/>
        <v>5492.7</v>
      </c>
      <c r="K115" s="40">
        <v>0</v>
      </c>
      <c r="L115" s="40">
        <v>0</v>
      </c>
      <c r="M115" s="32">
        <f>7180-1687.3</f>
        <v>5492.7</v>
      </c>
      <c r="N115" s="40">
        <v>0</v>
      </c>
      <c r="O115" s="46">
        <f t="shared" ref="O115:O121" si="703">SUM(P115:S115)</f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ref="T115:T121" si="704">SUM(U115:X115)</f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ref="Y115:Y121" si="705">SUM(Z115:AC115)</f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ref="AD115:AD121" si="706">SUM(AE115:AH115)</f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ref="AI115:AI121" si="707">SUM(AJ115:AM115)</f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ref="AN115:AN121" si="708">SUM(AO115:AR115)</f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ref="AS115:AS121" si="709">SUM(AT115:AW115)</f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ref="AX115:AX121" si="710">SUM(AY115:BB115)</f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ref="BC115:BC121" si="711">SUM(BD115:BG115)</f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ref="BH115:BH121" si="712">SUM(BI115:BL115)</f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96</v>
      </c>
      <c r="B116" s="12" t="s">
        <v>87</v>
      </c>
      <c r="C116" s="30" t="s">
        <v>24</v>
      </c>
      <c r="D116" s="30" t="s">
        <v>24</v>
      </c>
      <c r="E116" s="31">
        <f t="shared" ref="E116:E119" si="713">J116+O116+T116+Y116+AD116+AI116+AN116+AS116+AX116</f>
        <v>2044.1</v>
      </c>
      <c r="F116" s="31">
        <f t="shared" ref="F116:F119" si="714">K116+P116+U116+Z116+AE116+AJ116+AO116+AT116+AY116</f>
        <v>0</v>
      </c>
      <c r="G116" s="31">
        <f t="shared" ref="G116:G119" si="715">L116+Q116+V116+AA116+AF116+AK116+AP116+AU116+AZ116</f>
        <v>0</v>
      </c>
      <c r="H116" s="31">
        <f t="shared" ref="H116:H119" si="716">M116+R116+W116+AB116+AG116+AL116+AQ116+AV116+BA116</f>
        <v>2044.1</v>
      </c>
      <c r="I116" s="31">
        <f t="shared" ref="I116:I119" si="717">N116+S116+X116+AC116+AH116+AM116+AR116+AW116+BB116</f>
        <v>0</v>
      </c>
      <c r="J116" s="32">
        <f t="shared" si="697"/>
        <v>2044.1</v>
      </c>
      <c r="K116" s="40">
        <v>0</v>
      </c>
      <c r="L116" s="40">
        <v>0</v>
      </c>
      <c r="M116" s="32">
        <f>2508-463.9</f>
        <v>2044.1</v>
      </c>
      <c r="N116" s="40">
        <v>0</v>
      </c>
      <c r="O116" s="46">
        <f t="shared" si="703"/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si="704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705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706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707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708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709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710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711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712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9.5" x14ac:dyDescent="0.25">
      <c r="A117" s="28" t="s">
        <v>119</v>
      </c>
      <c r="B117" s="12" t="s">
        <v>88</v>
      </c>
      <c r="C117" s="30" t="s">
        <v>24</v>
      </c>
      <c r="D117" s="30" t="s">
        <v>24</v>
      </c>
      <c r="E117" s="31">
        <f t="shared" si="713"/>
        <v>8994.7999999999993</v>
      </c>
      <c r="F117" s="31">
        <f t="shared" si="714"/>
        <v>0</v>
      </c>
      <c r="G117" s="31">
        <f t="shared" si="715"/>
        <v>0</v>
      </c>
      <c r="H117" s="31">
        <f t="shared" si="716"/>
        <v>8994.7999999999993</v>
      </c>
      <c r="I117" s="31">
        <f t="shared" si="717"/>
        <v>0</v>
      </c>
      <c r="J117" s="32">
        <f t="shared" si="697"/>
        <v>8994.7999999999993</v>
      </c>
      <c r="K117" s="40">
        <v>0</v>
      </c>
      <c r="L117" s="40">
        <v>0</v>
      </c>
      <c r="M117" s="32">
        <f>9040-45.2</f>
        <v>8994.7999999999993</v>
      </c>
      <c r="N117" s="40">
        <v>0</v>
      </c>
      <c r="O117" s="46">
        <f t="shared" si="703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704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705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706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707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708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709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710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711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712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9.5" x14ac:dyDescent="0.25">
      <c r="A118" s="28" t="s">
        <v>120</v>
      </c>
      <c r="B118" s="12" t="s">
        <v>185</v>
      </c>
      <c r="C118" s="30" t="s">
        <v>24</v>
      </c>
      <c r="D118" s="30" t="s">
        <v>94</v>
      </c>
      <c r="E118" s="31">
        <f t="shared" si="713"/>
        <v>7104.8</v>
      </c>
      <c r="F118" s="31">
        <f t="shared" si="714"/>
        <v>0</v>
      </c>
      <c r="G118" s="31">
        <f t="shared" si="715"/>
        <v>0</v>
      </c>
      <c r="H118" s="31">
        <f t="shared" si="716"/>
        <v>7033.7</v>
      </c>
      <c r="I118" s="31">
        <f t="shared" si="717"/>
        <v>71.099999999999994</v>
      </c>
      <c r="J118" s="32">
        <f>M118+N118</f>
        <v>7104.8</v>
      </c>
      <c r="K118" s="40">
        <v>0</v>
      </c>
      <c r="L118" s="40">
        <v>0</v>
      </c>
      <c r="M118" s="32">
        <v>7033.7</v>
      </c>
      <c r="N118" s="40">
        <v>71.099999999999994</v>
      </c>
      <c r="O118" s="46">
        <f t="shared" si="703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704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705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06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07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08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09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10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11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12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33" x14ac:dyDescent="0.25">
      <c r="A119" s="28" t="s">
        <v>121</v>
      </c>
      <c r="B119" s="13" t="s">
        <v>89</v>
      </c>
      <c r="C119" s="30" t="s">
        <v>24</v>
      </c>
      <c r="D119" s="30" t="s">
        <v>24</v>
      </c>
      <c r="E119" s="31">
        <f t="shared" si="713"/>
        <v>6130</v>
      </c>
      <c r="F119" s="31">
        <f t="shared" si="714"/>
        <v>0</v>
      </c>
      <c r="G119" s="31">
        <f t="shared" si="715"/>
        <v>0</v>
      </c>
      <c r="H119" s="31">
        <f t="shared" si="716"/>
        <v>6130</v>
      </c>
      <c r="I119" s="31">
        <f t="shared" si="717"/>
        <v>0</v>
      </c>
      <c r="J119" s="32">
        <f t="shared" ref="J119:J124" si="718">M119+N119</f>
        <v>6130</v>
      </c>
      <c r="K119" s="40">
        <v>0</v>
      </c>
      <c r="L119" s="40">
        <v>0</v>
      </c>
      <c r="M119" s="32">
        <v>6130</v>
      </c>
      <c r="N119" s="40">
        <v>0</v>
      </c>
      <c r="O119" s="46">
        <f t="shared" si="703"/>
        <v>0</v>
      </c>
      <c r="P119" s="47">
        <v>0</v>
      </c>
      <c r="Q119" s="40">
        <v>0</v>
      </c>
      <c r="R119" s="40">
        <v>0</v>
      </c>
      <c r="S119" s="40">
        <v>0</v>
      </c>
      <c r="T119" s="46">
        <f t="shared" si="704"/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si="705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06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07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08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09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10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11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12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49.5" x14ac:dyDescent="0.25">
      <c r="A120" s="28" t="s">
        <v>122</v>
      </c>
      <c r="B120" s="12" t="s">
        <v>93</v>
      </c>
      <c r="C120" s="30" t="s">
        <v>24</v>
      </c>
      <c r="D120" s="30" t="s">
        <v>94</v>
      </c>
      <c r="E120" s="31">
        <f t="shared" ref="E120:E125" si="719">J120+O120+T120+Y120+AD120+AI120+AN120+AS120+AX120</f>
        <v>3984.3000000000006</v>
      </c>
      <c r="F120" s="31">
        <f t="shared" ref="F120" si="720">K120+P120+U120+Z120+AE120+AJ120+AO120+AT120+AY120</f>
        <v>0</v>
      </c>
      <c r="G120" s="31">
        <f t="shared" ref="G120" si="721">L120+Q120+V120+AA120+AF120+AK120+AP120+AU120+AZ120</f>
        <v>0</v>
      </c>
      <c r="H120" s="31">
        <f t="shared" ref="H120" si="722">M120+R120+W120+AB120+AG120+AL120+AQ120+AV120+BA120</f>
        <v>3944.5000000000005</v>
      </c>
      <c r="I120" s="31">
        <f t="shared" ref="I120" si="723">N120+S120+X120+AC120+AH120+AM120+AR120+AW120+BB120</f>
        <v>39.799999999999997</v>
      </c>
      <c r="J120" s="32">
        <f t="shared" si="718"/>
        <v>3984.3000000000006</v>
      </c>
      <c r="K120" s="40">
        <v>0</v>
      </c>
      <c r="L120" s="40">
        <v>0</v>
      </c>
      <c r="M120" s="32">
        <f>4297.6-353.1</f>
        <v>3944.5000000000005</v>
      </c>
      <c r="N120" s="25">
        <f>43.4-3.6</f>
        <v>39.799999999999997</v>
      </c>
      <c r="O120" s="46">
        <f t="shared" si="703"/>
        <v>0</v>
      </c>
      <c r="P120" s="47">
        <v>0</v>
      </c>
      <c r="Q120" s="40">
        <v>0</v>
      </c>
      <c r="R120" s="40">
        <v>0</v>
      </c>
      <c r="S120" s="40">
        <v>0</v>
      </c>
      <c r="T120" s="46">
        <f t="shared" si="704"/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si="705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06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07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08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09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10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11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12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32.25" customHeight="1" x14ac:dyDescent="0.25">
      <c r="A121" s="28" t="s">
        <v>123</v>
      </c>
      <c r="B121" s="14" t="s">
        <v>101</v>
      </c>
      <c r="C121" s="30" t="s">
        <v>24</v>
      </c>
      <c r="D121" s="30" t="s">
        <v>24</v>
      </c>
      <c r="E121" s="31">
        <f t="shared" si="719"/>
        <v>1916.8000000000002</v>
      </c>
      <c r="F121" s="31">
        <f t="shared" ref="F121" si="724">K121+P121+U121+Z121+AE121+AJ121+AO121+AT121+AY121</f>
        <v>0</v>
      </c>
      <c r="G121" s="31">
        <f t="shared" ref="G121" si="725">L121+Q121+V121+AA121+AF121+AK121+AP121+AU121+AZ121</f>
        <v>0</v>
      </c>
      <c r="H121" s="31">
        <f t="shared" ref="H121" si="726">M121+R121+W121+AB121+AG121+AL121+AQ121+AV121+BA121</f>
        <v>1916.8000000000002</v>
      </c>
      <c r="I121" s="31">
        <f t="shared" ref="I121" si="727">N121+S121+X121+AC121+AH121+AM121+AR121+AW121+BB121</f>
        <v>0</v>
      </c>
      <c r="J121" s="32">
        <f t="shared" si="718"/>
        <v>1916.8000000000002</v>
      </c>
      <c r="K121" s="40">
        <v>0</v>
      </c>
      <c r="L121" s="40">
        <v>0</v>
      </c>
      <c r="M121" s="32">
        <f>4510-2593.2</f>
        <v>1916.8000000000002</v>
      </c>
      <c r="N121" s="40">
        <v>0</v>
      </c>
      <c r="O121" s="46">
        <f t="shared" si="703"/>
        <v>0</v>
      </c>
      <c r="P121" s="47">
        <v>0</v>
      </c>
      <c r="Q121" s="40">
        <v>0</v>
      </c>
      <c r="R121" s="40">
        <v>0</v>
      </c>
      <c r="S121" s="40">
        <v>0</v>
      </c>
      <c r="T121" s="46">
        <f t="shared" si="704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05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06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07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08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09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10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11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12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50.25" customHeight="1" x14ac:dyDescent="0.25">
      <c r="A122" s="28" t="s">
        <v>195</v>
      </c>
      <c r="B122" s="14" t="s">
        <v>188</v>
      </c>
      <c r="C122" s="30" t="s">
        <v>24</v>
      </c>
      <c r="D122" s="30" t="s">
        <v>94</v>
      </c>
      <c r="E122" s="31">
        <f t="shared" si="719"/>
        <v>3152.8</v>
      </c>
      <c r="F122" s="31">
        <f t="shared" ref="F122" si="728">K122+P122+U122+Z122+AE122+AJ122+AO122+AT122+AY122</f>
        <v>0</v>
      </c>
      <c r="G122" s="31">
        <f t="shared" ref="G122" si="729">L122+Q122+V122+AA122+AF122+AK122+AP122+AU122+AZ122</f>
        <v>0</v>
      </c>
      <c r="H122" s="31">
        <f t="shared" ref="H122" si="730">M122+R122+W122+AB122+AG122+AL122+AQ122+AV122+BA122</f>
        <v>3121.3</v>
      </c>
      <c r="I122" s="31">
        <f t="shared" ref="I122" si="731">N122+S122+X122+AC122+AH122+AM122+AR122+AW122+BB122</f>
        <v>31.5</v>
      </c>
      <c r="J122" s="33">
        <f t="shared" si="718"/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32">SUM(P122:S122)</f>
        <v>3152.8</v>
      </c>
      <c r="P122" s="47">
        <v>0</v>
      </c>
      <c r="Q122" s="40">
        <v>0</v>
      </c>
      <c r="R122" s="41">
        <f>3622.3-501</f>
        <v>3121.3</v>
      </c>
      <c r="S122" s="41">
        <f>36.6-5.1</f>
        <v>31.5</v>
      </c>
      <c r="T122" s="46">
        <f t="shared" ref="T122" si="733">SUM(U122:X122)</f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ref="Y122" si="734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" si="735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" si="736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" si="737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" si="738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" si="739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" si="740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" si="741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0.25" customHeight="1" x14ac:dyDescent="0.25">
      <c r="A123" s="28" t="s">
        <v>186</v>
      </c>
      <c r="B123" s="14" t="s">
        <v>189</v>
      </c>
      <c r="C123" s="30" t="s">
        <v>24</v>
      </c>
      <c r="D123" s="30" t="s">
        <v>94</v>
      </c>
      <c r="E123" s="31">
        <f t="shared" si="719"/>
        <v>3152.8</v>
      </c>
      <c r="F123" s="31">
        <f t="shared" ref="F123:F124" si="742">K123+P123+U123+Z123+AE123+AJ123+AO123+AT123+AY123</f>
        <v>0</v>
      </c>
      <c r="G123" s="31">
        <f t="shared" ref="G123:G124" si="743">L123+Q123+V123+AA123+AF123+AK123+AP123+AU123+AZ123</f>
        <v>0</v>
      </c>
      <c r="H123" s="31">
        <f t="shared" ref="H123:H124" si="744">M123+R123+W123+AB123+AG123+AL123+AQ123+AV123+BA123</f>
        <v>3121.3</v>
      </c>
      <c r="I123" s="31">
        <f t="shared" ref="I123:I124" si="745">N123+S123+X123+AC123+AH123+AM123+AR123+AW123+BB123</f>
        <v>31.5</v>
      </c>
      <c r="J123" s="33">
        <f t="shared" si="718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:O124" si="746">SUM(P123:S123)</f>
        <v>3152.8</v>
      </c>
      <c r="P123" s="47">
        <v>0</v>
      </c>
      <c r="Q123" s="40">
        <v>0</v>
      </c>
      <c r="R123" s="41">
        <f>3622.3-501</f>
        <v>3121.3</v>
      </c>
      <c r="S123" s="41">
        <f>36.6-5.1</f>
        <v>31.5</v>
      </c>
      <c r="T123" s="46">
        <f t="shared" ref="T123:T124" si="747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:Y124" si="748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4" si="749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4" si="750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4" si="751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4" si="752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4" si="753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4" si="754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4" si="755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0.25" customHeight="1" x14ac:dyDescent="0.25">
      <c r="A124" s="28" t="s">
        <v>187</v>
      </c>
      <c r="B124" s="14" t="s">
        <v>190</v>
      </c>
      <c r="C124" s="30" t="s">
        <v>24</v>
      </c>
      <c r="D124" s="30" t="s">
        <v>94</v>
      </c>
      <c r="E124" s="31">
        <f t="shared" si="719"/>
        <v>10916.7</v>
      </c>
      <c r="F124" s="31">
        <f t="shared" si="742"/>
        <v>0</v>
      </c>
      <c r="G124" s="31">
        <f t="shared" si="743"/>
        <v>0</v>
      </c>
      <c r="H124" s="31">
        <f t="shared" si="744"/>
        <v>10807.5</v>
      </c>
      <c r="I124" s="31">
        <f t="shared" si="745"/>
        <v>109.2</v>
      </c>
      <c r="J124" s="33">
        <f t="shared" si="718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si="746"/>
        <v>10916.7</v>
      </c>
      <c r="P124" s="47">
        <v>0</v>
      </c>
      <c r="Q124" s="40">
        <v>0</v>
      </c>
      <c r="R124" s="41">
        <v>10807.5</v>
      </c>
      <c r="S124" s="41">
        <v>109.2</v>
      </c>
      <c r="T124" s="46">
        <f t="shared" si="747"/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si="748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49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50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51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52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53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54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55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75.75" customHeight="1" x14ac:dyDescent="0.25">
      <c r="A125" s="28" t="s">
        <v>198</v>
      </c>
      <c r="B125" s="14" t="s">
        <v>199</v>
      </c>
      <c r="C125" s="30" t="s">
        <v>24</v>
      </c>
      <c r="D125" s="30" t="s">
        <v>38</v>
      </c>
      <c r="E125" s="31">
        <f t="shared" si="719"/>
        <v>9245</v>
      </c>
      <c r="F125" s="31">
        <f t="shared" ref="F125" si="756">K125+P125+U125+Z125+AE125+AJ125+AO125+AT125+AY125</f>
        <v>0</v>
      </c>
      <c r="G125" s="31">
        <f t="shared" ref="G125" si="757">L125+Q125+V125+AA125+AF125+AK125+AP125+AU125+AZ125</f>
        <v>0</v>
      </c>
      <c r="H125" s="31">
        <f t="shared" ref="H125" si="758">M125+R125+W125+AB125+AG125+AL125+AQ125+AV125+BA125</f>
        <v>9245</v>
      </c>
      <c r="I125" s="31">
        <f t="shared" ref="I125:I131" si="759">N125+S125+X125+AC125+AH125+AM125+AR125+AW125+BB125</f>
        <v>0</v>
      </c>
      <c r="J125" s="33">
        <f t="shared" ref="J125:J128" si="760">M125+N125</f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61">SUM(P125:S125)</f>
        <v>9245</v>
      </c>
      <c r="P125" s="47">
        <v>0</v>
      </c>
      <c r="Q125" s="40">
        <v>0</v>
      </c>
      <c r="R125" s="41">
        <f>9578.8-333.8</f>
        <v>9245</v>
      </c>
      <c r="S125" s="41">
        <v>0</v>
      </c>
      <c r="T125" s="46">
        <f t="shared" ref="T125" si="762">SUM(U125:X125)</f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ref="Y125" si="763">SUM(Z125:AC125)</f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ref="AD125" si="764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" si="765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" si="766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" si="767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" si="768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" si="769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" si="770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8.5" customHeight="1" x14ac:dyDescent="0.25">
      <c r="A126" s="28" t="s">
        <v>202</v>
      </c>
      <c r="B126" s="14" t="s">
        <v>201</v>
      </c>
      <c r="C126" s="30" t="s">
        <v>24</v>
      </c>
      <c r="D126" s="30" t="s">
        <v>24</v>
      </c>
      <c r="E126" s="31">
        <f>O126</f>
        <v>1503</v>
      </c>
      <c r="F126" s="31">
        <f t="shared" ref="F126:H128" si="771">P126</f>
        <v>0</v>
      </c>
      <c r="G126" s="31">
        <f t="shared" si="771"/>
        <v>0</v>
      </c>
      <c r="H126" s="31">
        <f t="shared" si="771"/>
        <v>1503</v>
      </c>
      <c r="I126" s="31">
        <f t="shared" si="759"/>
        <v>0</v>
      </c>
      <c r="J126" s="33">
        <f t="shared" si="760"/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>R126</f>
        <v>1503</v>
      </c>
      <c r="P126" s="47"/>
      <c r="Q126" s="40">
        <v>0</v>
      </c>
      <c r="R126" s="41">
        <f>1880-377</f>
        <v>1503</v>
      </c>
      <c r="S126" s="41">
        <v>0</v>
      </c>
      <c r="T126" s="46">
        <f t="shared" ref="T126:T128" si="772">SUM(U126:X126)</f>
        <v>0</v>
      </c>
      <c r="U126" s="47">
        <v>0</v>
      </c>
      <c r="V126" s="40">
        <v>0</v>
      </c>
      <c r="W126" s="40">
        <v>0</v>
      </c>
      <c r="X126" s="40">
        <v>0</v>
      </c>
      <c r="Y126" s="46">
        <f t="shared" ref="Y126:Y128" si="773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:AD128" si="774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:AI128" si="775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:AN128" si="776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:AS128" si="777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:AX128" si="778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:BC128" si="779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:BH128" si="780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58.5" customHeight="1" x14ac:dyDescent="0.25">
      <c r="A127" s="28" t="s">
        <v>203</v>
      </c>
      <c r="B127" s="14" t="s">
        <v>208</v>
      </c>
      <c r="C127" s="30" t="s">
        <v>24</v>
      </c>
      <c r="D127" s="30" t="s">
        <v>24</v>
      </c>
      <c r="E127" s="31">
        <f>O127</f>
        <v>5315.6</v>
      </c>
      <c r="F127" s="31"/>
      <c r="G127" s="31">
        <f t="shared" si="771"/>
        <v>0</v>
      </c>
      <c r="H127" s="31">
        <f t="shared" si="771"/>
        <v>5315.6</v>
      </c>
      <c r="I127" s="31">
        <f t="shared" si="759"/>
        <v>0</v>
      </c>
      <c r="J127" s="33">
        <f t="shared" si="760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>R127</f>
        <v>5315.6</v>
      </c>
      <c r="P127" s="47"/>
      <c r="Q127" s="40">
        <v>0</v>
      </c>
      <c r="R127" s="41">
        <f>5480-164.4</f>
        <v>5315.6</v>
      </c>
      <c r="S127" s="41">
        <v>0</v>
      </c>
      <c r="T127" s="46">
        <f t="shared" si="772"/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si="773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74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75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76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77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78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79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80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211</v>
      </c>
      <c r="B128" s="14" t="s">
        <v>218</v>
      </c>
      <c r="C128" s="30" t="s">
        <v>24</v>
      </c>
      <c r="D128" s="30" t="s">
        <v>94</v>
      </c>
      <c r="E128" s="31">
        <f>SUM(G128:I128)</f>
        <v>3725.2</v>
      </c>
      <c r="F128" s="31"/>
      <c r="G128" s="31">
        <f t="shared" si="771"/>
        <v>0</v>
      </c>
      <c r="H128" s="31">
        <f t="shared" ref="H128" si="781">R128</f>
        <v>3688</v>
      </c>
      <c r="I128" s="31">
        <f t="shared" si="759"/>
        <v>37.200000000000003</v>
      </c>
      <c r="J128" s="33">
        <f t="shared" si="760"/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" si="782">SUM(P128:S128)</f>
        <v>3725.2</v>
      </c>
      <c r="P128" s="47"/>
      <c r="Q128" s="40">
        <v>0</v>
      </c>
      <c r="R128" s="41">
        <f>3922.1-234.1</f>
        <v>3688</v>
      </c>
      <c r="S128" s="41">
        <f>39.6-2.4</f>
        <v>37.200000000000003</v>
      </c>
      <c r="T128" s="46">
        <f t="shared" si="772"/>
        <v>0</v>
      </c>
      <c r="U128" s="47">
        <v>0</v>
      </c>
      <c r="V128" s="40">
        <v>0</v>
      </c>
      <c r="W128" s="40">
        <v>0</v>
      </c>
      <c r="X128" s="40">
        <v>0</v>
      </c>
      <c r="Y128" s="46">
        <f t="shared" si="773"/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si="774"/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si="775"/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si="776"/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si="777"/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si="778"/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si="779"/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si="780"/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52.5" customHeight="1" x14ac:dyDescent="0.25">
      <c r="A129" s="28" t="s">
        <v>223</v>
      </c>
      <c r="B129" s="14" t="s">
        <v>302</v>
      </c>
      <c r="C129" s="30" t="s">
        <v>24</v>
      </c>
      <c r="D129" s="30" t="s">
        <v>94</v>
      </c>
      <c r="E129" s="31">
        <f t="shared" ref="E129:E131" si="783">SUM(G129:I129)</f>
        <v>10437.4</v>
      </c>
      <c r="F129" s="31"/>
      <c r="G129" s="31">
        <f t="shared" ref="G129:G130" si="784">Q129</f>
        <v>0</v>
      </c>
      <c r="H129" s="31">
        <f t="shared" ref="H129:H131" si="785">M129+R129+W129+AB129+AG129+AL129+AQ129+AV129+BA129</f>
        <v>10333</v>
      </c>
      <c r="I129" s="31">
        <f t="shared" si="759"/>
        <v>104.4</v>
      </c>
      <c r="J129" s="33">
        <f t="shared" ref="J129:J130" si="786">M129+N129</f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ref="O129:O130" si="787">SUM(P129:S129)</f>
        <v>0</v>
      </c>
      <c r="P129" s="47"/>
      <c r="Q129" s="40">
        <v>0</v>
      </c>
      <c r="R129" s="41">
        <v>0</v>
      </c>
      <c r="S129" s="41">
        <v>0</v>
      </c>
      <c r="T129" s="48">
        <f>SUM(U129:X129)</f>
        <v>10437.4</v>
      </c>
      <c r="U129" s="48">
        <v>0</v>
      </c>
      <c r="V129" s="41">
        <v>0</v>
      </c>
      <c r="W129" s="41">
        <v>10333</v>
      </c>
      <c r="X129" s="41">
        <v>104.4</v>
      </c>
      <c r="Y129" s="46">
        <f t="shared" ref="Y129:Y130" si="788">SUM(Z129:AC129)</f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ref="AD129:AD130" si="789">SUM(AE129:AH129)</f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ref="AI129:AI130" si="790">SUM(AJ129:AM129)</f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ref="AN129:AN130" si="791">SUM(AO129:AR129)</f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ref="AS129:AS130" si="792">SUM(AT129:AW129)</f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ref="AX129:AX130" si="793">SUM(AY129:BB129)</f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ref="BC129:BC130" si="794">SUM(BD129:BG129)</f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ref="BH129:BH130" si="795">SUM(BI129:BL129)</f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224</v>
      </c>
      <c r="B130" s="14" t="s">
        <v>303</v>
      </c>
      <c r="C130" s="30" t="s">
        <v>24</v>
      </c>
      <c r="D130" s="30" t="s">
        <v>94</v>
      </c>
      <c r="E130" s="31">
        <f t="shared" si="783"/>
        <v>7675</v>
      </c>
      <c r="F130" s="31"/>
      <c r="G130" s="31">
        <f t="shared" si="784"/>
        <v>0</v>
      </c>
      <c r="H130" s="31">
        <f t="shared" si="785"/>
        <v>7598.3</v>
      </c>
      <c r="I130" s="31">
        <f t="shared" si="759"/>
        <v>76.7</v>
      </c>
      <c r="J130" s="33">
        <f t="shared" si="786"/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si="787"/>
        <v>0</v>
      </c>
      <c r="P130" s="47"/>
      <c r="Q130" s="40">
        <v>0</v>
      </c>
      <c r="R130" s="41">
        <v>0</v>
      </c>
      <c r="S130" s="41">
        <v>0</v>
      </c>
      <c r="T130" s="48">
        <f>SUM(U130:X130)</f>
        <v>7675</v>
      </c>
      <c r="U130" s="48">
        <v>0</v>
      </c>
      <c r="V130" s="41">
        <v>0</v>
      </c>
      <c r="W130" s="41">
        <v>7598.3</v>
      </c>
      <c r="X130" s="41">
        <v>76.7</v>
      </c>
      <c r="Y130" s="46">
        <f t="shared" si="788"/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si="789"/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si="790"/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si="791"/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si="792"/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si="793"/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si="794"/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si="795"/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225</v>
      </c>
      <c r="B131" s="65" t="s">
        <v>268</v>
      </c>
      <c r="C131" s="61" t="s">
        <v>24</v>
      </c>
      <c r="D131" s="30" t="s">
        <v>24</v>
      </c>
      <c r="E131" s="31">
        <f t="shared" si="783"/>
        <v>6248.7</v>
      </c>
      <c r="F131" s="31">
        <f t="shared" ref="F131" si="796">K131+P131+U131+Z131+AE131+AJ131+AO131+AT131+AY131</f>
        <v>0</v>
      </c>
      <c r="G131" s="31">
        <f>L131+Q131+V131+AA131+AF131+AK131+AP131+AU131+AZ131</f>
        <v>5936.2</v>
      </c>
      <c r="H131" s="31">
        <f t="shared" si="785"/>
        <v>312.5</v>
      </c>
      <c r="I131" s="31">
        <f t="shared" si="759"/>
        <v>0</v>
      </c>
      <c r="J131" s="33">
        <f t="shared" ref="J131:J143" si="797">M131+N131</f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ref="O131:O135" si="798">SUM(P131:S131)</f>
        <v>0</v>
      </c>
      <c r="P131" s="47"/>
      <c r="Q131" s="40">
        <v>0</v>
      </c>
      <c r="R131" s="41">
        <v>0</v>
      </c>
      <c r="S131" s="41">
        <v>0</v>
      </c>
      <c r="T131" s="48">
        <f t="shared" ref="T131:T135" si="799">SUM(U131:X131)</f>
        <v>6248.7</v>
      </c>
      <c r="U131" s="47">
        <v>0</v>
      </c>
      <c r="V131" s="66">
        <v>5936.2</v>
      </c>
      <c r="W131" s="66">
        <v>312.5</v>
      </c>
      <c r="X131" s="62">
        <v>0</v>
      </c>
      <c r="Y131" s="46">
        <f t="shared" ref="Y131:Y135" si="800">SUM(Z131:AC131)</f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ref="AD131:AD135" si="801">SUM(AE131:AH131)</f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ref="AI131:AI135" si="802">SUM(AJ131:AM131)</f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ref="AN131:AN135" si="803">SUM(AO131:AR131)</f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ref="AS131:AS135" si="804">SUM(AT131:AW131)</f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ref="AX131:AX135" si="805">SUM(AY131:BB131)</f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ref="BC131:BC135" si="806">SUM(BD131:BG131)</f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ref="BH131:BH135" si="807">SUM(BI131:BL131)</f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226</v>
      </c>
      <c r="B132" s="65" t="s">
        <v>269</v>
      </c>
      <c r="C132" s="61" t="s">
        <v>24</v>
      </c>
      <c r="D132" s="30" t="s">
        <v>24</v>
      </c>
      <c r="E132" s="31">
        <f t="shared" ref="E132:E143" si="808">J132+O132+T132+Y132+AD132+AI132+AN132+AS132+AX132</f>
        <v>6248.7</v>
      </c>
      <c r="F132" s="31">
        <f t="shared" ref="F132:F143" si="809">K132+P132+U132+Z132+AE132+AJ132+AO132+AT132+AY132</f>
        <v>0</v>
      </c>
      <c r="G132" s="31">
        <f t="shared" ref="G132:G135" si="810">L132+Q132+V132+AA132+AF132+AK132+AP132+AU132+AZ132</f>
        <v>5936.2</v>
      </c>
      <c r="H132" s="31">
        <f t="shared" ref="H132:H143" si="811">M132+R132+W132+AB132+AG132+AL132+AQ132+AV132+BA132</f>
        <v>312.5</v>
      </c>
      <c r="I132" s="31">
        <f t="shared" ref="I132:I143" si="812">N132+S132+X132+AC132+AH132+AM132+AR132+AW132+BB132</f>
        <v>0</v>
      </c>
      <c r="J132" s="33">
        <f t="shared" si="797"/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si="798"/>
        <v>0</v>
      </c>
      <c r="P132" s="47"/>
      <c r="Q132" s="40">
        <v>0</v>
      </c>
      <c r="R132" s="41">
        <v>0</v>
      </c>
      <c r="S132" s="41">
        <v>0</v>
      </c>
      <c r="T132" s="48">
        <f t="shared" si="799"/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si="800"/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si="801"/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si="802"/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si="803"/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si="804"/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si="805"/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si="806"/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si="807"/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227</v>
      </c>
      <c r="B133" s="65" t="s">
        <v>228</v>
      </c>
      <c r="C133" s="61" t="s">
        <v>24</v>
      </c>
      <c r="D133" s="30" t="s">
        <v>24</v>
      </c>
      <c r="E133" s="31">
        <f t="shared" si="808"/>
        <v>6058.7</v>
      </c>
      <c r="F133" s="31">
        <f t="shared" si="809"/>
        <v>0</v>
      </c>
      <c r="G133" s="31">
        <f t="shared" si="810"/>
        <v>5755.7</v>
      </c>
      <c r="H133" s="31">
        <f t="shared" si="811"/>
        <v>303</v>
      </c>
      <c r="I133" s="31">
        <f t="shared" si="812"/>
        <v>0</v>
      </c>
      <c r="J133" s="33">
        <f t="shared" si="797"/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si="798"/>
        <v>0</v>
      </c>
      <c r="P133" s="47"/>
      <c r="Q133" s="40">
        <v>0</v>
      </c>
      <c r="R133" s="41">
        <v>0</v>
      </c>
      <c r="S133" s="41">
        <v>0</v>
      </c>
      <c r="T133" s="48">
        <f t="shared" si="799"/>
        <v>6058.7</v>
      </c>
      <c r="U133" s="47">
        <v>0</v>
      </c>
      <c r="V133" s="66">
        <v>5755.7</v>
      </c>
      <c r="W133" s="66">
        <v>303</v>
      </c>
      <c r="X133" s="62">
        <v>0</v>
      </c>
      <c r="Y133" s="46">
        <f t="shared" si="800"/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si="801"/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si="802"/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si="803"/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si="804"/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si="805"/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si="806"/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si="807"/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267</v>
      </c>
      <c r="B134" s="65" t="s">
        <v>270</v>
      </c>
      <c r="C134" s="61" t="s">
        <v>24</v>
      </c>
      <c r="D134" s="30" t="s">
        <v>24</v>
      </c>
      <c r="E134" s="31">
        <f t="shared" si="808"/>
        <v>6058.7</v>
      </c>
      <c r="F134" s="31">
        <f t="shared" si="809"/>
        <v>0</v>
      </c>
      <c r="G134" s="31">
        <f t="shared" si="810"/>
        <v>5755.7</v>
      </c>
      <c r="H134" s="31">
        <f t="shared" si="811"/>
        <v>303</v>
      </c>
      <c r="I134" s="31">
        <f t="shared" si="812"/>
        <v>0</v>
      </c>
      <c r="J134" s="33">
        <f t="shared" si="797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si="798"/>
        <v>0</v>
      </c>
      <c r="P134" s="47"/>
      <c r="Q134" s="40">
        <v>0</v>
      </c>
      <c r="R134" s="41">
        <v>0</v>
      </c>
      <c r="S134" s="41">
        <v>0</v>
      </c>
      <c r="T134" s="48">
        <f t="shared" si="799"/>
        <v>6058.7</v>
      </c>
      <c r="U134" s="47">
        <v>0</v>
      </c>
      <c r="V134" s="66">
        <v>5755.7</v>
      </c>
      <c r="W134" s="66">
        <v>303</v>
      </c>
      <c r="X134" s="62">
        <v>0</v>
      </c>
      <c r="Y134" s="46">
        <f t="shared" si="800"/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si="801"/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si="802"/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si="803"/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si="804"/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si="805"/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si="806"/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si="807"/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271</v>
      </c>
      <c r="B135" s="65" t="s">
        <v>229</v>
      </c>
      <c r="C135" s="61" t="s">
        <v>24</v>
      </c>
      <c r="D135" s="30" t="s">
        <v>24</v>
      </c>
      <c r="E135" s="31">
        <f t="shared" si="808"/>
        <v>6248.7</v>
      </c>
      <c r="F135" s="31">
        <f t="shared" si="809"/>
        <v>0</v>
      </c>
      <c r="G135" s="31">
        <f t="shared" si="810"/>
        <v>5936.2</v>
      </c>
      <c r="H135" s="31">
        <f t="shared" si="811"/>
        <v>312.5</v>
      </c>
      <c r="I135" s="31">
        <f t="shared" si="812"/>
        <v>0</v>
      </c>
      <c r="J135" s="33">
        <f t="shared" si="797"/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si="798"/>
        <v>0</v>
      </c>
      <c r="P135" s="47"/>
      <c r="Q135" s="40">
        <v>0</v>
      </c>
      <c r="R135" s="41">
        <v>0</v>
      </c>
      <c r="S135" s="41">
        <v>0</v>
      </c>
      <c r="T135" s="48">
        <f t="shared" si="799"/>
        <v>6248.7</v>
      </c>
      <c r="U135" s="47">
        <v>0</v>
      </c>
      <c r="V135" s="66">
        <v>5936.2</v>
      </c>
      <c r="W135" s="66">
        <v>312.5</v>
      </c>
      <c r="X135" s="62">
        <v>0</v>
      </c>
      <c r="Y135" s="46">
        <f t="shared" si="800"/>
        <v>0</v>
      </c>
      <c r="Z135" s="47">
        <v>0</v>
      </c>
      <c r="AA135" s="40">
        <v>0</v>
      </c>
      <c r="AB135" s="40">
        <v>0</v>
      </c>
      <c r="AC135" s="40">
        <v>0</v>
      </c>
      <c r="AD135" s="46">
        <f t="shared" si="801"/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si="802"/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si="803"/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si="804"/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si="805"/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si="806"/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si="807"/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272</v>
      </c>
      <c r="B136" s="65" t="s">
        <v>273</v>
      </c>
      <c r="C136" s="61" t="s">
        <v>24</v>
      </c>
      <c r="D136" s="30" t="s">
        <v>24</v>
      </c>
      <c r="E136" s="31">
        <f t="shared" ref="E136" si="813">J136+O136+T136+Y136+AD136+AI136+AN136+AS136+AX136</f>
        <v>6058.7</v>
      </c>
      <c r="F136" s="31">
        <f t="shared" ref="F136" si="814">K136+P136+U136+Z136+AE136+AJ136+AO136+AT136+AY136</f>
        <v>0</v>
      </c>
      <c r="G136" s="31">
        <f t="shared" ref="G136" si="815">L136+Q136+V136+AA136+AF136+AK136+AP136+AU136+AZ136</f>
        <v>5755.7</v>
      </c>
      <c r="H136" s="31">
        <f t="shared" ref="H136" si="816">M136+R136+W136+AB136+AG136+AL136+AQ136+AV136+BA136</f>
        <v>303</v>
      </c>
      <c r="I136" s="31">
        <f t="shared" ref="I136" si="817">N136+S136+X136+AC136+AH136+AM136+AR136+AW136+BB136</f>
        <v>0</v>
      </c>
      <c r="J136" s="33">
        <f t="shared" ref="J136" si="818">M136+N136</f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ref="O136" si="819">SUM(P136:S136)</f>
        <v>0</v>
      </c>
      <c r="P136" s="47"/>
      <c r="Q136" s="40">
        <v>0</v>
      </c>
      <c r="R136" s="41">
        <v>0</v>
      </c>
      <c r="S136" s="41">
        <v>0</v>
      </c>
      <c r="T136" s="48">
        <f t="shared" ref="T136" si="820">SUM(U136:X136)</f>
        <v>6058.7</v>
      </c>
      <c r="U136" s="47">
        <v>0</v>
      </c>
      <c r="V136" s="66">
        <v>5755.7</v>
      </c>
      <c r="W136" s="66">
        <v>303</v>
      </c>
      <c r="X136" s="62">
        <v>0</v>
      </c>
      <c r="Y136" s="46">
        <f t="shared" ref="Y136" si="821">SUM(Z136:AC136)</f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ref="AD136" si="822">SUM(AE136:AH136)</f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ref="AI136" si="823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ref="AN136" si="824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ref="AS136" si="825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ref="AX136" si="826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ref="BC136" si="827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ref="BH136" si="828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43.5" customHeight="1" x14ac:dyDescent="0.25">
      <c r="A137" s="28" t="s">
        <v>297</v>
      </c>
      <c r="B137" s="65" t="s">
        <v>277</v>
      </c>
      <c r="C137" s="61" t="s">
        <v>24</v>
      </c>
      <c r="D137" s="30" t="s">
        <v>24</v>
      </c>
      <c r="E137" s="31">
        <f t="shared" ref="E137" si="829">J137+O137+T137+Y137+AD137+AI137+AN137+AS137+AX137</f>
        <v>5888.7</v>
      </c>
      <c r="F137" s="31">
        <f t="shared" ref="F137" si="830">K137+P137+U137+Z137+AE137+AJ137+AO137+AT137+AY137</f>
        <v>0</v>
      </c>
      <c r="G137" s="31">
        <f t="shared" ref="G137" si="831">L137+Q137+V137+AA137+AF137+AK137+AP137+AU137+AZ137</f>
        <v>0</v>
      </c>
      <c r="H137" s="31">
        <f t="shared" ref="H137" si="832">M137+R137+W137+AB137+AG137+AL137+AQ137+AV137+BA137</f>
        <v>5888.7</v>
      </c>
      <c r="I137" s="31">
        <f t="shared" ref="I137" si="833">N137+S137+X137+AC137+AH137+AM137+AR137+AW137+BB137</f>
        <v>0</v>
      </c>
      <c r="J137" s="33">
        <f t="shared" ref="J137" si="834">M137+N137</f>
        <v>0</v>
      </c>
      <c r="K137" s="40">
        <v>0</v>
      </c>
      <c r="L137" s="40">
        <v>0</v>
      </c>
      <c r="M137" s="33">
        <v>0</v>
      </c>
      <c r="N137" s="40">
        <v>0</v>
      </c>
      <c r="O137" s="48">
        <f t="shared" ref="O137" si="835">SUM(P137:S137)</f>
        <v>0</v>
      </c>
      <c r="P137" s="47"/>
      <c r="Q137" s="40">
        <v>0</v>
      </c>
      <c r="R137" s="41">
        <v>0</v>
      </c>
      <c r="S137" s="41">
        <v>0</v>
      </c>
      <c r="T137" s="48">
        <f t="shared" ref="T137" si="836">SUM(U137:X137)</f>
        <v>5888.7</v>
      </c>
      <c r="U137" s="47">
        <v>0</v>
      </c>
      <c r="V137" s="66">
        <v>0</v>
      </c>
      <c r="W137" s="66">
        <v>5888.7</v>
      </c>
      <c r="X137" s="62">
        <v>0</v>
      </c>
      <c r="Y137" s="46">
        <f t="shared" ref="Y137" si="837">SUM(Z137:AC137)</f>
        <v>0</v>
      </c>
      <c r="Z137" s="47">
        <v>0</v>
      </c>
      <c r="AA137" s="40">
        <v>0</v>
      </c>
      <c r="AB137" s="40">
        <v>0</v>
      </c>
      <c r="AC137" s="40">
        <v>0</v>
      </c>
      <c r="AD137" s="46">
        <f t="shared" ref="AD137" si="838">SUM(AE137:AH137)</f>
        <v>0</v>
      </c>
      <c r="AE137" s="47">
        <v>0</v>
      </c>
      <c r="AF137" s="40">
        <v>0</v>
      </c>
      <c r="AG137" s="40">
        <v>0</v>
      </c>
      <c r="AH137" s="40">
        <v>0</v>
      </c>
      <c r="AI137" s="46">
        <f t="shared" ref="AI137" si="839">SUM(AJ137:AM137)</f>
        <v>0</v>
      </c>
      <c r="AJ137" s="47">
        <v>0</v>
      </c>
      <c r="AK137" s="40">
        <v>0</v>
      </c>
      <c r="AL137" s="40">
        <v>0</v>
      </c>
      <c r="AM137" s="40">
        <v>0</v>
      </c>
      <c r="AN137" s="46">
        <f t="shared" ref="AN137" si="840">SUM(AO137:AR137)</f>
        <v>0</v>
      </c>
      <c r="AO137" s="47">
        <v>0</v>
      </c>
      <c r="AP137" s="40">
        <v>0</v>
      </c>
      <c r="AQ137" s="40">
        <v>0</v>
      </c>
      <c r="AR137" s="40">
        <v>0</v>
      </c>
      <c r="AS137" s="46">
        <f t="shared" ref="AS137" si="841">SUM(AT137:AW137)</f>
        <v>0</v>
      </c>
      <c r="AT137" s="47">
        <v>0</v>
      </c>
      <c r="AU137" s="40">
        <v>0</v>
      </c>
      <c r="AV137" s="40">
        <v>0</v>
      </c>
      <c r="AW137" s="40">
        <v>0</v>
      </c>
      <c r="AX137" s="46">
        <f t="shared" ref="AX137" si="842">SUM(AY137:BB137)</f>
        <v>0</v>
      </c>
      <c r="AY137" s="47">
        <v>0</v>
      </c>
      <c r="AZ137" s="40">
        <v>0</v>
      </c>
      <c r="BA137" s="40">
        <v>0</v>
      </c>
      <c r="BB137" s="40">
        <v>0</v>
      </c>
      <c r="BC137" s="46">
        <f t="shared" ref="BC137" si="843">SUM(BD137:BG137)</f>
        <v>0</v>
      </c>
      <c r="BD137" s="47">
        <v>0</v>
      </c>
      <c r="BE137" s="40">
        <v>0</v>
      </c>
      <c r="BF137" s="40">
        <v>0</v>
      </c>
      <c r="BG137" s="40">
        <v>0</v>
      </c>
      <c r="BH137" s="46">
        <f t="shared" ref="BH137" si="844">SUM(BI137:BL137)</f>
        <v>0</v>
      </c>
      <c r="BI137" s="47">
        <v>0</v>
      </c>
      <c r="BJ137" s="40">
        <v>0</v>
      </c>
      <c r="BK137" s="40">
        <v>0</v>
      </c>
      <c r="BL137" s="40">
        <v>0</v>
      </c>
    </row>
    <row r="138" spans="1:64" ht="43.5" customHeight="1" x14ac:dyDescent="0.25">
      <c r="A138" s="28" t="s">
        <v>298</v>
      </c>
      <c r="B138" s="65" t="s">
        <v>299</v>
      </c>
      <c r="C138" s="61" t="s">
        <v>24</v>
      </c>
      <c r="D138" s="30" t="s">
        <v>24</v>
      </c>
      <c r="E138" s="31">
        <f t="shared" ref="E138" si="845">J138+O138+T138+Y138+AD138+AI138+AN138+AS138+AX138</f>
        <v>12492</v>
      </c>
      <c r="F138" s="31">
        <f t="shared" ref="F138" si="846">K138+P138+U138+Z138+AE138+AJ138+AO138+AT138+AY138</f>
        <v>0</v>
      </c>
      <c r="G138" s="31">
        <f t="shared" ref="G138" si="847">L138+Q138+V138+AA138+AF138+AK138+AP138+AU138+AZ138</f>
        <v>5755.7</v>
      </c>
      <c r="H138" s="31">
        <f t="shared" ref="H138" si="848">M138+R138+W138+AB138+AG138+AL138+AQ138+AV138+BA138</f>
        <v>6736.3</v>
      </c>
      <c r="I138" s="31">
        <f t="shared" ref="I138" si="849">N138+S138+X138+AC138+AH138+AM138+AR138+AW138+BB138</f>
        <v>0</v>
      </c>
      <c r="J138" s="33">
        <f t="shared" ref="J138" si="850">M138+N138</f>
        <v>0</v>
      </c>
      <c r="K138" s="40">
        <v>0</v>
      </c>
      <c r="L138" s="40">
        <v>0</v>
      </c>
      <c r="M138" s="33">
        <v>0</v>
      </c>
      <c r="N138" s="40">
        <v>0</v>
      </c>
      <c r="O138" s="48">
        <f t="shared" ref="O138" si="851">SUM(P138:S138)</f>
        <v>0</v>
      </c>
      <c r="P138" s="47"/>
      <c r="Q138" s="40">
        <v>0</v>
      </c>
      <c r="R138" s="41">
        <v>0</v>
      </c>
      <c r="S138" s="41">
        <v>0</v>
      </c>
      <c r="T138" s="48">
        <f t="shared" ref="T138" si="852">SUM(U138:X138)</f>
        <v>6246</v>
      </c>
      <c r="U138" s="47">
        <v>0</v>
      </c>
      <c r="V138" s="66">
        <v>5755.7</v>
      </c>
      <c r="W138" s="66">
        <v>490.3</v>
      </c>
      <c r="X138" s="62">
        <v>0</v>
      </c>
      <c r="Y138" s="48">
        <f t="shared" ref="Y138" si="853">SUM(Z138:AC138)</f>
        <v>6246</v>
      </c>
      <c r="Z138" s="47">
        <v>0</v>
      </c>
      <c r="AA138" s="40">
        <v>0</v>
      </c>
      <c r="AB138" s="41">
        <f>6940-694</f>
        <v>6246</v>
      </c>
      <c r="AC138" s="40">
        <v>0</v>
      </c>
      <c r="AD138" s="46">
        <f t="shared" ref="AD138" si="854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55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56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57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58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59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60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69.75" customHeight="1" x14ac:dyDescent="0.25">
      <c r="A139" s="28" t="s">
        <v>309</v>
      </c>
      <c r="B139" s="65" t="s">
        <v>350</v>
      </c>
      <c r="C139" s="61" t="s">
        <v>24</v>
      </c>
      <c r="D139" s="30" t="s">
        <v>24</v>
      </c>
      <c r="E139" s="31">
        <f t="shared" ref="E139" si="861">J139+O139+T139+Y139+AD139+AI139+AN139+AS139+AX139</f>
        <v>7164.7</v>
      </c>
      <c r="F139" s="31">
        <f t="shared" ref="F139" si="862">K139+P139+U139+Z139+AE139+AJ139+AO139+AT139+AY139</f>
        <v>0</v>
      </c>
      <c r="G139" s="31">
        <f t="shared" ref="G139" si="863">L139+Q139+V139+AA139+AF139+AK139+AP139+AU139+AZ139</f>
        <v>6806.4</v>
      </c>
      <c r="H139" s="31">
        <f t="shared" ref="H139" si="864">M139+R139+W139+AB139+AG139+AL139+AQ139+AV139+BA139</f>
        <v>358.3</v>
      </c>
      <c r="I139" s="31">
        <f t="shared" ref="I139" si="865">N139+S139+X139+AC139+AH139+AM139+AR139+AW139+BB139</f>
        <v>0</v>
      </c>
      <c r="J139" s="33">
        <f t="shared" ref="J139" si="866">M139+N139</f>
        <v>0</v>
      </c>
      <c r="K139" s="40">
        <v>0</v>
      </c>
      <c r="L139" s="40">
        <v>0</v>
      </c>
      <c r="M139" s="33">
        <v>0</v>
      </c>
      <c r="N139" s="40">
        <v>0</v>
      </c>
      <c r="O139" s="48">
        <f t="shared" ref="O139" si="867">SUM(P139:S139)</f>
        <v>0</v>
      </c>
      <c r="P139" s="47"/>
      <c r="Q139" s="40">
        <v>0</v>
      </c>
      <c r="R139" s="41">
        <v>0</v>
      </c>
      <c r="S139" s="41">
        <v>0</v>
      </c>
      <c r="T139" s="48">
        <f t="shared" ref="T139" si="868">SUM(U139:X139)</f>
        <v>0</v>
      </c>
      <c r="U139" s="47">
        <v>0</v>
      </c>
      <c r="V139" s="66">
        <v>0</v>
      </c>
      <c r="W139" s="66">
        <v>0</v>
      </c>
      <c r="X139" s="62">
        <v>0</v>
      </c>
      <c r="Y139" s="48">
        <f t="shared" ref="Y139" si="869">SUM(Z139:AC139)</f>
        <v>0</v>
      </c>
      <c r="Z139" s="47">
        <v>0</v>
      </c>
      <c r="AA139" s="40">
        <v>0</v>
      </c>
      <c r="AB139" s="41">
        <v>0</v>
      </c>
      <c r="AC139" s="40">
        <v>0</v>
      </c>
      <c r="AD139" s="48">
        <f t="shared" ref="AD139" si="870">SUM(AE139:AH139)</f>
        <v>7164.7</v>
      </c>
      <c r="AE139" s="48">
        <v>0</v>
      </c>
      <c r="AF139" s="41">
        <v>6806.4</v>
      </c>
      <c r="AG139" s="41">
        <v>358.3</v>
      </c>
      <c r="AH139" s="40">
        <v>0</v>
      </c>
      <c r="AI139" s="46">
        <f t="shared" ref="AI139" si="871">SUM(AJ139:AM139)</f>
        <v>0</v>
      </c>
      <c r="AJ139" s="47">
        <v>0</v>
      </c>
      <c r="AK139" s="40">
        <v>0</v>
      </c>
      <c r="AL139" s="40">
        <v>0</v>
      </c>
      <c r="AM139" s="40">
        <v>0</v>
      </c>
      <c r="AN139" s="46">
        <f t="shared" ref="AN139" si="872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73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74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75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76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41.25" customHeight="1" x14ac:dyDescent="0.25">
      <c r="A140" s="28" t="s">
        <v>351</v>
      </c>
      <c r="B140" s="65" t="s">
        <v>354</v>
      </c>
      <c r="C140" s="61" t="s">
        <v>24</v>
      </c>
      <c r="D140" s="30" t="s">
        <v>94</v>
      </c>
      <c r="E140" s="31">
        <f t="shared" ref="E140" si="877">J140+O140+T140+Y140+AD140+AI140+AN140+AS140+AX140</f>
        <v>5824.2</v>
      </c>
      <c r="F140" s="31">
        <f t="shared" ref="F140" si="878">K140+P140+U140+Z140+AE140+AJ140+AO140+AT140+AY140</f>
        <v>0</v>
      </c>
      <c r="G140" s="31">
        <f t="shared" ref="G140" si="879">L140+Q140+V140+AA140+AF140+AK140+AP140+AU140+AZ140</f>
        <v>0</v>
      </c>
      <c r="H140" s="31">
        <f t="shared" ref="H140" si="880">M140+R140+W140+AB140+AG140+AL140+AQ140+AV140+BA140</f>
        <v>5765.9</v>
      </c>
      <c r="I140" s="31">
        <f t="shared" ref="I140" si="881">N140+S140+X140+AC140+AH140+AM140+AR140+AW140+BB140</f>
        <v>58.3</v>
      </c>
      <c r="J140" s="33">
        <f t="shared" ref="J140" si="882">M140+N140</f>
        <v>0</v>
      </c>
      <c r="K140" s="40">
        <v>0</v>
      </c>
      <c r="L140" s="40">
        <v>0</v>
      </c>
      <c r="M140" s="33">
        <v>0</v>
      </c>
      <c r="N140" s="40">
        <v>0</v>
      </c>
      <c r="O140" s="48">
        <f t="shared" ref="O140" si="883">SUM(P140:S140)</f>
        <v>0</v>
      </c>
      <c r="P140" s="47"/>
      <c r="Q140" s="40">
        <v>0</v>
      </c>
      <c r="R140" s="41">
        <v>0</v>
      </c>
      <c r="S140" s="41">
        <v>0</v>
      </c>
      <c r="T140" s="48">
        <f t="shared" ref="T140" si="884">SUM(U140:X140)</f>
        <v>0</v>
      </c>
      <c r="U140" s="47">
        <v>0</v>
      </c>
      <c r="V140" s="66">
        <v>0</v>
      </c>
      <c r="W140" s="66">
        <v>0</v>
      </c>
      <c r="X140" s="62">
        <v>0</v>
      </c>
      <c r="Y140" s="48">
        <f t="shared" ref="Y140" si="885">SUM(Z140:AC140)</f>
        <v>0</v>
      </c>
      <c r="Z140" s="47">
        <v>0</v>
      </c>
      <c r="AA140" s="40">
        <v>0</v>
      </c>
      <c r="AB140" s="41">
        <v>0</v>
      </c>
      <c r="AC140" s="40">
        <v>0</v>
      </c>
      <c r="AD140" s="48">
        <f t="shared" ref="AD140" si="886">SUM(AE140:AH140)</f>
        <v>5824.2</v>
      </c>
      <c r="AE140" s="48">
        <v>0</v>
      </c>
      <c r="AF140" s="41">
        <v>0</v>
      </c>
      <c r="AG140" s="41">
        <v>5765.9</v>
      </c>
      <c r="AH140" s="41">
        <v>58.3</v>
      </c>
      <c r="AI140" s="46">
        <f t="shared" ref="AI140" si="887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6">
        <f t="shared" ref="AN140" si="888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6">
        <f t="shared" ref="AS140" si="889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6">
        <f t="shared" ref="AX140" si="890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6">
        <f t="shared" ref="BC140" si="891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6">
        <f t="shared" ref="BH140" si="892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41.25" customHeight="1" x14ac:dyDescent="0.25">
      <c r="A141" s="28" t="s">
        <v>356</v>
      </c>
      <c r="B141" s="65" t="s">
        <v>355</v>
      </c>
      <c r="C141" s="61" t="s">
        <v>24</v>
      </c>
      <c r="D141" s="30" t="s">
        <v>94</v>
      </c>
      <c r="E141" s="31">
        <f t="shared" ref="E141" si="893">J141+O141+T141+Y141+AD141+AI141+AN141+AS141+AX141</f>
        <v>16125</v>
      </c>
      <c r="F141" s="31">
        <f t="shared" ref="F141" si="894">K141+P141+U141+Z141+AE141+AJ141+AO141+AT141+AY141</f>
        <v>0</v>
      </c>
      <c r="G141" s="31">
        <f t="shared" ref="G141" si="895">L141+Q141+V141+AA141+AF141+AK141+AP141+AU141+AZ141</f>
        <v>0</v>
      </c>
      <c r="H141" s="31">
        <f t="shared" ref="H141" si="896">M141+R141+W141+AB141+AG141+AL141+AQ141+AV141+BA141</f>
        <v>15963.7</v>
      </c>
      <c r="I141" s="31">
        <f t="shared" ref="I141" si="897">N141+S141+X141+AC141+AH141+AM141+AR141+AW141+BB141</f>
        <v>161.30000000000001</v>
      </c>
      <c r="J141" s="33">
        <f t="shared" ref="J141" si="898">M141+N141</f>
        <v>0</v>
      </c>
      <c r="K141" s="40">
        <v>0</v>
      </c>
      <c r="L141" s="40">
        <v>0</v>
      </c>
      <c r="M141" s="33">
        <v>0</v>
      </c>
      <c r="N141" s="40">
        <v>0</v>
      </c>
      <c r="O141" s="48">
        <f t="shared" ref="O141" si="899">SUM(P141:S141)</f>
        <v>0</v>
      </c>
      <c r="P141" s="47"/>
      <c r="Q141" s="40">
        <v>0</v>
      </c>
      <c r="R141" s="41">
        <v>0</v>
      </c>
      <c r="S141" s="41">
        <v>0</v>
      </c>
      <c r="T141" s="48">
        <f t="shared" ref="T141" si="900">SUM(U141:X141)</f>
        <v>0</v>
      </c>
      <c r="U141" s="47">
        <v>0</v>
      </c>
      <c r="V141" s="66">
        <v>0</v>
      </c>
      <c r="W141" s="66">
        <v>0</v>
      </c>
      <c r="X141" s="62">
        <v>0</v>
      </c>
      <c r="Y141" s="48">
        <f t="shared" ref="Y141" si="901">SUM(Z141:AC141)</f>
        <v>0</v>
      </c>
      <c r="Z141" s="47">
        <v>0</v>
      </c>
      <c r="AA141" s="40">
        <v>0</v>
      </c>
      <c r="AB141" s="41">
        <v>0</v>
      </c>
      <c r="AC141" s="40">
        <v>0</v>
      </c>
      <c r="AD141" s="48">
        <f t="shared" ref="AD141" si="902">SUM(AE141:AH141)</f>
        <v>16125</v>
      </c>
      <c r="AE141" s="48">
        <v>0</v>
      </c>
      <c r="AF141" s="41">
        <v>0</v>
      </c>
      <c r="AG141" s="41">
        <v>15963.7</v>
      </c>
      <c r="AH141" s="41">
        <v>161.30000000000001</v>
      </c>
      <c r="AI141" s="46">
        <f t="shared" ref="AI141" si="903">SUM(AJ141:AM141)</f>
        <v>0</v>
      </c>
      <c r="AJ141" s="47">
        <v>0</v>
      </c>
      <c r="AK141" s="40">
        <v>0</v>
      </c>
      <c r="AL141" s="40">
        <v>0</v>
      </c>
      <c r="AM141" s="40">
        <v>0</v>
      </c>
      <c r="AN141" s="46">
        <f t="shared" ref="AN141" si="904">SUM(AO141:AR141)</f>
        <v>0</v>
      </c>
      <c r="AO141" s="47">
        <v>0</v>
      </c>
      <c r="AP141" s="40">
        <v>0</v>
      </c>
      <c r="AQ141" s="40">
        <v>0</v>
      </c>
      <c r="AR141" s="40">
        <v>0</v>
      </c>
      <c r="AS141" s="46">
        <f t="shared" ref="AS141" si="905">SUM(AT141:AW141)</f>
        <v>0</v>
      </c>
      <c r="AT141" s="47">
        <v>0</v>
      </c>
      <c r="AU141" s="40">
        <v>0</v>
      </c>
      <c r="AV141" s="40">
        <v>0</v>
      </c>
      <c r="AW141" s="40">
        <v>0</v>
      </c>
      <c r="AX141" s="46">
        <f t="shared" ref="AX141" si="906">SUM(AY141:BB141)</f>
        <v>0</v>
      </c>
      <c r="AY141" s="47">
        <v>0</v>
      </c>
      <c r="AZ141" s="40">
        <v>0</v>
      </c>
      <c r="BA141" s="40">
        <v>0</v>
      </c>
      <c r="BB141" s="40">
        <v>0</v>
      </c>
      <c r="BC141" s="46">
        <f t="shared" ref="BC141" si="907">SUM(BD141:BG141)</f>
        <v>0</v>
      </c>
      <c r="BD141" s="47">
        <v>0</v>
      </c>
      <c r="BE141" s="40">
        <v>0</v>
      </c>
      <c r="BF141" s="40">
        <v>0</v>
      </c>
      <c r="BG141" s="40">
        <v>0</v>
      </c>
      <c r="BH141" s="46">
        <f t="shared" ref="BH141" si="908">SUM(BI141:BL141)</f>
        <v>0</v>
      </c>
      <c r="BI141" s="47">
        <v>0</v>
      </c>
      <c r="BJ141" s="40">
        <v>0</v>
      </c>
      <c r="BK141" s="40">
        <v>0</v>
      </c>
      <c r="BL141" s="40">
        <v>0</v>
      </c>
    </row>
    <row r="142" spans="1:64" ht="66" customHeight="1" x14ac:dyDescent="0.25">
      <c r="A142" s="28" t="s">
        <v>357</v>
      </c>
      <c r="B142" s="65" t="s">
        <v>358</v>
      </c>
      <c r="C142" s="61" t="s">
        <v>24</v>
      </c>
      <c r="D142" s="30" t="s">
        <v>38</v>
      </c>
      <c r="E142" s="31">
        <f t="shared" ref="E142" si="909">J142+O142+T142+Y142+AD142+AI142+AN142+AS142+AX142</f>
        <v>14750</v>
      </c>
      <c r="F142" s="31">
        <f t="shared" ref="F142" si="910">K142+P142+U142+Z142+AE142+AJ142+AO142+AT142+AY142</f>
        <v>0</v>
      </c>
      <c r="G142" s="31">
        <f t="shared" ref="G142" si="911">L142+Q142+V142+AA142+AF142+AK142+AP142+AU142+AZ142</f>
        <v>0</v>
      </c>
      <c r="H142" s="31">
        <f t="shared" ref="H142" si="912">M142+R142+W142+AB142+AG142+AL142+AQ142+AV142+BA142</f>
        <v>14750</v>
      </c>
      <c r="I142" s="31">
        <f t="shared" ref="I142" si="913">N142+S142+X142+AC142+AH142+AM142+AR142+AW142+BB142</f>
        <v>0</v>
      </c>
      <c r="J142" s="33">
        <f t="shared" ref="J142" si="914">M142+N142</f>
        <v>0</v>
      </c>
      <c r="K142" s="40">
        <v>0</v>
      </c>
      <c r="L142" s="40">
        <v>0</v>
      </c>
      <c r="M142" s="33">
        <v>0</v>
      </c>
      <c r="N142" s="40">
        <v>0</v>
      </c>
      <c r="O142" s="48">
        <f t="shared" ref="O142" si="915">SUM(P142:S142)</f>
        <v>0</v>
      </c>
      <c r="P142" s="47"/>
      <c r="Q142" s="40">
        <v>0</v>
      </c>
      <c r="R142" s="41">
        <v>0</v>
      </c>
      <c r="S142" s="41">
        <v>0</v>
      </c>
      <c r="T142" s="48">
        <f t="shared" ref="T142" si="916">SUM(U142:X142)</f>
        <v>0</v>
      </c>
      <c r="U142" s="47">
        <v>0</v>
      </c>
      <c r="V142" s="66">
        <v>0</v>
      </c>
      <c r="W142" s="66">
        <v>0</v>
      </c>
      <c r="X142" s="62">
        <v>0</v>
      </c>
      <c r="Y142" s="48">
        <f t="shared" ref="Y142" si="917">SUM(Z142:AC142)</f>
        <v>0</v>
      </c>
      <c r="Z142" s="47">
        <v>0</v>
      </c>
      <c r="AA142" s="40">
        <v>0</v>
      </c>
      <c r="AB142" s="41">
        <v>0</v>
      </c>
      <c r="AC142" s="40">
        <v>0</v>
      </c>
      <c r="AD142" s="48">
        <f t="shared" ref="AD142" si="918">SUM(AE142:AH142)</f>
        <v>14750</v>
      </c>
      <c r="AE142" s="48">
        <v>0</v>
      </c>
      <c r="AF142" s="41">
        <v>0</v>
      </c>
      <c r="AG142" s="41">
        <v>14750</v>
      </c>
      <c r="AH142" s="41">
        <v>0</v>
      </c>
      <c r="AI142" s="46">
        <f t="shared" ref="AI142" si="919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920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921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922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923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924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  <row r="143" spans="1:64" ht="43.5" customHeight="1" x14ac:dyDescent="0.25">
      <c r="A143" s="28" t="s">
        <v>359</v>
      </c>
      <c r="B143" s="14" t="s">
        <v>266</v>
      </c>
      <c r="C143" s="30" t="s">
        <v>24</v>
      </c>
      <c r="D143" s="30" t="s">
        <v>24</v>
      </c>
      <c r="E143" s="31">
        <f t="shared" si="808"/>
        <v>60000</v>
      </c>
      <c r="F143" s="31">
        <f t="shared" si="809"/>
        <v>0</v>
      </c>
      <c r="G143" s="31">
        <f>L143+Q143+V143+AA143+AF143+AK143+AP143+AU143+AZ143</f>
        <v>0</v>
      </c>
      <c r="H143" s="31">
        <f t="shared" si="811"/>
        <v>60000</v>
      </c>
      <c r="I143" s="31">
        <f t="shared" si="812"/>
        <v>0</v>
      </c>
      <c r="J143" s="33">
        <f t="shared" si="797"/>
        <v>0</v>
      </c>
      <c r="K143" s="40">
        <v>0</v>
      </c>
      <c r="L143" s="40">
        <v>0</v>
      </c>
      <c r="M143" s="33">
        <v>0</v>
      </c>
      <c r="N143" s="40">
        <v>0</v>
      </c>
      <c r="O143" s="48">
        <f t="shared" ref="O143" si="925">SUM(P143:S143)</f>
        <v>0</v>
      </c>
      <c r="P143" s="47"/>
      <c r="Q143" s="40">
        <v>0</v>
      </c>
      <c r="R143" s="41">
        <v>0</v>
      </c>
      <c r="S143" s="41">
        <v>0</v>
      </c>
      <c r="T143" s="48">
        <f t="shared" ref="T143" si="926">SUM(U143:X143)</f>
        <v>0</v>
      </c>
      <c r="U143" s="47">
        <v>0</v>
      </c>
      <c r="V143" s="40">
        <v>0</v>
      </c>
      <c r="W143" s="41">
        <f>15000-15000</f>
        <v>0</v>
      </c>
      <c r="X143" s="40">
        <v>0</v>
      </c>
      <c r="Y143" s="48">
        <f t="shared" ref="Y143" si="927">SUM(Z143:AC143)</f>
        <v>0</v>
      </c>
      <c r="Z143" s="47">
        <v>0</v>
      </c>
      <c r="AA143" s="40">
        <v>0</v>
      </c>
      <c r="AB143" s="41">
        <v>0</v>
      </c>
      <c r="AC143" s="40">
        <v>0</v>
      </c>
      <c r="AD143" s="48">
        <f t="shared" ref="AD143" si="928">SUM(AE143:AH143)</f>
        <v>20000</v>
      </c>
      <c r="AE143" s="47">
        <v>0</v>
      </c>
      <c r="AF143" s="40">
        <v>0</v>
      </c>
      <c r="AG143" s="41">
        <v>20000</v>
      </c>
      <c r="AH143" s="40">
        <v>0</v>
      </c>
      <c r="AI143" s="48">
        <f t="shared" ref="AI143" si="929">SUM(AJ143:AM143)</f>
        <v>20000</v>
      </c>
      <c r="AJ143" s="47">
        <v>0</v>
      </c>
      <c r="AK143" s="40">
        <v>0</v>
      </c>
      <c r="AL143" s="41">
        <v>20000</v>
      </c>
      <c r="AM143" s="40">
        <v>0</v>
      </c>
      <c r="AN143" s="48">
        <f t="shared" ref="AN143" si="930">SUM(AO143:AR143)</f>
        <v>20000</v>
      </c>
      <c r="AO143" s="47">
        <v>0</v>
      </c>
      <c r="AP143" s="40">
        <v>0</v>
      </c>
      <c r="AQ143" s="41">
        <v>20000</v>
      </c>
      <c r="AR143" s="40">
        <v>0</v>
      </c>
      <c r="AS143" s="47">
        <f t="shared" ref="AS143" si="931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7">
        <f t="shared" ref="AX143" si="932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7">
        <f t="shared" ref="BC143" si="933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7">
        <f t="shared" ref="BH143" si="934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31.5" customHeight="1" x14ac:dyDescent="0.25">
      <c r="A144" s="28" t="s">
        <v>125</v>
      </c>
      <c r="B144" s="97" t="s">
        <v>126</v>
      </c>
      <c r="C144" s="86"/>
      <c r="D144" s="86"/>
      <c r="E144" s="39">
        <f>SUM(E145:E146)</f>
        <v>304058.8</v>
      </c>
      <c r="F144" s="39">
        <f t="shared" ref="F144:BL144" si="935">SUM(F145:F146)</f>
        <v>0</v>
      </c>
      <c r="G144" s="39">
        <f t="shared" si="935"/>
        <v>8127.8</v>
      </c>
      <c r="H144" s="39">
        <f t="shared" si="935"/>
        <v>295931</v>
      </c>
      <c r="I144" s="39">
        <f t="shared" si="935"/>
        <v>0</v>
      </c>
      <c r="J144" s="39">
        <f t="shared" si="935"/>
        <v>8379.2000000000007</v>
      </c>
      <c r="K144" s="39">
        <f t="shared" si="935"/>
        <v>0</v>
      </c>
      <c r="L144" s="39">
        <f t="shared" si="935"/>
        <v>8127.8</v>
      </c>
      <c r="M144" s="39">
        <f t="shared" si="935"/>
        <v>251.4</v>
      </c>
      <c r="N144" s="39">
        <f t="shared" si="935"/>
        <v>0</v>
      </c>
      <c r="O144" s="39">
        <f t="shared" si="935"/>
        <v>0</v>
      </c>
      <c r="P144" s="39">
        <f t="shared" si="935"/>
        <v>0</v>
      </c>
      <c r="Q144" s="39">
        <f t="shared" si="935"/>
        <v>0</v>
      </c>
      <c r="R144" s="39">
        <f t="shared" si="935"/>
        <v>0</v>
      </c>
      <c r="S144" s="39">
        <f t="shared" si="935"/>
        <v>0</v>
      </c>
      <c r="T144" s="39">
        <f t="shared" si="935"/>
        <v>0</v>
      </c>
      <c r="U144" s="39">
        <f t="shared" si="935"/>
        <v>0</v>
      </c>
      <c r="V144" s="39">
        <f t="shared" si="935"/>
        <v>0</v>
      </c>
      <c r="W144" s="39">
        <f t="shared" si="935"/>
        <v>0</v>
      </c>
      <c r="X144" s="39">
        <f t="shared" si="935"/>
        <v>0</v>
      </c>
      <c r="Y144" s="39">
        <f t="shared" si="935"/>
        <v>57430.299999999996</v>
      </c>
      <c r="Z144" s="39">
        <f t="shared" si="935"/>
        <v>0</v>
      </c>
      <c r="AA144" s="39">
        <f t="shared" si="935"/>
        <v>0</v>
      </c>
      <c r="AB144" s="39">
        <f t="shared" si="935"/>
        <v>57430.299999999996</v>
      </c>
      <c r="AC144" s="39">
        <f t="shared" si="935"/>
        <v>0</v>
      </c>
      <c r="AD144" s="39">
        <f t="shared" si="935"/>
        <v>138306</v>
      </c>
      <c r="AE144" s="39">
        <f t="shared" si="935"/>
        <v>0</v>
      </c>
      <c r="AF144" s="39">
        <f t="shared" si="935"/>
        <v>0</v>
      </c>
      <c r="AG144" s="39">
        <f t="shared" si="935"/>
        <v>138306</v>
      </c>
      <c r="AH144" s="39">
        <f t="shared" si="935"/>
        <v>0</v>
      </c>
      <c r="AI144" s="39">
        <f t="shared" si="935"/>
        <v>49666.3</v>
      </c>
      <c r="AJ144" s="39">
        <f t="shared" si="935"/>
        <v>0</v>
      </c>
      <c r="AK144" s="39">
        <f t="shared" si="935"/>
        <v>0</v>
      </c>
      <c r="AL144" s="39">
        <f t="shared" si="935"/>
        <v>49666.3</v>
      </c>
      <c r="AM144" s="39">
        <f t="shared" si="935"/>
        <v>0</v>
      </c>
      <c r="AN144" s="39">
        <f t="shared" si="935"/>
        <v>50277</v>
      </c>
      <c r="AO144" s="39">
        <f t="shared" si="935"/>
        <v>0</v>
      </c>
      <c r="AP144" s="39">
        <f t="shared" si="935"/>
        <v>0</v>
      </c>
      <c r="AQ144" s="39">
        <f t="shared" si="935"/>
        <v>50277</v>
      </c>
      <c r="AR144" s="39">
        <f t="shared" si="935"/>
        <v>0</v>
      </c>
      <c r="AS144" s="39">
        <f t="shared" si="935"/>
        <v>0</v>
      </c>
      <c r="AT144" s="39">
        <f t="shared" si="935"/>
        <v>0</v>
      </c>
      <c r="AU144" s="39">
        <f t="shared" si="935"/>
        <v>0</v>
      </c>
      <c r="AV144" s="39">
        <f t="shared" si="935"/>
        <v>0</v>
      </c>
      <c r="AW144" s="39">
        <f t="shared" si="935"/>
        <v>0</v>
      </c>
      <c r="AX144" s="39">
        <f t="shared" si="935"/>
        <v>0</v>
      </c>
      <c r="AY144" s="39">
        <f t="shared" si="935"/>
        <v>0</v>
      </c>
      <c r="AZ144" s="39">
        <f t="shared" si="935"/>
        <v>0</v>
      </c>
      <c r="BA144" s="39">
        <f t="shared" si="935"/>
        <v>0</v>
      </c>
      <c r="BB144" s="39">
        <f t="shared" si="935"/>
        <v>0</v>
      </c>
      <c r="BC144" s="39">
        <f t="shared" si="935"/>
        <v>0</v>
      </c>
      <c r="BD144" s="39">
        <f t="shared" si="935"/>
        <v>0</v>
      </c>
      <c r="BE144" s="39">
        <f t="shared" si="935"/>
        <v>0</v>
      </c>
      <c r="BF144" s="39">
        <f t="shared" si="935"/>
        <v>0</v>
      </c>
      <c r="BG144" s="39">
        <f t="shared" si="935"/>
        <v>0</v>
      </c>
      <c r="BH144" s="39">
        <f t="shared" si="935"/>
        <v>0</v>
      </c>
      <c r="BI144" s="39">
        <f t="shared" si="935"/>
        <v>0</v>
      </c>
      <c r="BJ144" s="39">
        <f t="shared" si="935"/>
        <v>0</v>
      </c>
      <c r="BK144" s="39">
        <f t="shared" si="935"/>
        <v>0</v>
      </c>
      <c r="BL144" s="39">
        <f t="shared" si="935"/>
        <v>0</v>
      </c>
    </row>
    <row r="145" spans="1:64" ht="132" x14ac:dyDescent="0.25">
      <c r="A145" s="28" t="s">
        <v>127</v>
      </c>
      <c r="B145" s="12" t="s">
        <v>147</v>
      </c>
      <c r="C145" s="30" t="s">
        <v>24</v>
      </c>
      <c r="D145" s="30" t="s">
        <v>38</v>
      </c>
      <c r="E145" s="31">
        <f t="shared" ref="E145" si="936">J145+O145+T145+Y145+AD145+AI145+AN145+AS145+AX145</f>
        <v>8379.2000000000007</v>
      </c>
      <c r="F145" s="31">
        <f t="shared" ref="F145" si="937">K145+P145+U145+Z145+AE145+AJ145+AO145+AT145+AY145</f>
        <v>0</v>
      </c>
      <c r="G145" s="31">
        <f t="shared" ref="G145" si="938">L145+Q145+V145+AA145+AF145+AK145+AP145+AU145+AZ145</f>
        <v>8127.8</v>
      </c>
      <c r="H145" s="31">
        <f t="shared" ref="H145" si="939">M145+R145+W145+AB145+AG145+AL145+AQ145+AV145+BA145</f>
        <v>251.4</v>
      </c>
      <c r="I145" s="31">
        <f t="shared" ref="I145" si="940">N145+S145+X145+AC145+AH145+AM145+AR145+AW145+BB145</f>
        <v>0</v>
      </c>
      <c r="J145" s="32">
        <f>SUM(L145:N145)</f>
        <v>8379.2000000000007</v>
      </c>
      <c r="K145" s="40">
        <v>0</v>
      </c>
      <c r="L145" s="49">
        <v>8127.8</v>
      </c>
      <c r="M145" s="32">
        <v>251.4</v>
      </c>
      <c r="N145" s="40">
        <v>0</v>
      </c>
      <c r="O145" s="46">
        <f t="shared" ref="O145" si="941">SUM(P145:S145)</f>
        <v>0</v>
      </c>
      <c r="P145" s="47">
        <v>0</v>
      </c>
      <c r="Q145" s="40">
        <v>0</v>
      </c>
      <c r="R145" s="40">
        <v>0</v>
      </c>
      <c r="S145" s="40">
        <v>0</v>
      </c>
      <c r="T145" s="46">
        <f t="shared" ref="T145" si="942">SUM(U145:X145)</f>
        <v>0</v>
      </c>
      <c r="U145" s="47">
        <v>0</v>
      </c>
      <c r="V145" s="40">
        <v>0</v>
      </c>
      <c r="W145" s="40">
        <v>0</v>
      </c>
      <c r="X145" s="40">
        <v>0</v>
      </c>
      <c r="Y145" s="46">
        <f t="shared" ref="Y145" si="943">SUM(Z145:AC145)</f>
        <v>0</v>
      </c>
      <c r="Z145" s="47">
        <v>0</v>
      </c>
      <c r="AA145" s="40">
        <v>0</v>
      </c>
      <c r="AB145" s="40">
        <v>0</v>
      </c>
      <c r="AC145" s="40">
        <v>0</v>
      </c>
      <c r="AD145" s="46">
        <f t="shared" ref="AD145" si="944">SUM(AE145:AH145)</f>
        <v>0</v>
      </c>
      <c r="AE145" s="47">
        <v>0</v>
      </c>
      <c r="AF145" s="40">
        <v>0</v>
      </c>
      <c r="AG145" s="40">
        <v>0</v>
      </c>
      <c r="AH145" s="40">
        <v>0</v>
      </c>
      <c r="AI145" s="46">
        <f t="shared" ref="AI145" si="945"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 t="shared" ref="AN145" si="946"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 t="shared" ref="AS145" si="947"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 t="shared" ref="AX145" si="948"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 t="shared" ref="BC145" si="949"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 t="shared" ref="BH145" si="950"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33" x14ac:dyDescent="0.25">
      <c r="A146" s="28" t="s">
        <v>328</v>
      </c>
      <c r="B146" s="12" t="s">
        <v>329</v>
      </c>
      <c r="C146" s="30" t="s">
        <v>24</v>
      </c>
      <c r="D146" s="30" t="s">
        <v>24</v>
      </c>
      <c r="E146" s="31">
        <f t="shared" ref="E146" si="951">J146+O146+T146+Y146+AD146+AI146+AN146+AS146+AX146</f>
        <v>295679.59999999998</v>
      </c>
      <c r="F146" s="31">
        <f t="shared" ref="F146" si="952">K146+P146+U146+Z146+AE146+AJ146+AO146+AT146+AY146</f>
        <v>0</v>
      </c>
      <c r="G146" s="31">
        <f t="shared" ref="G146" si="953">L146+Q146+V146+AA146+AF146+AK146+AP146+AU146+AZ146</f>
        <v>0</v>
      </c>
      <c r="H146" s="31">
        <f t="shared" ref="H146" si="954">M146+R146+W146+AB146+AG146+AL146+AQ146+AV146+BA146</f>
        <v>295679.59999999998</v>
      </c>
      <c r="I146" s="31">
        <f t="shared" ref="I146" si="955">N146+S146+X146+AC146+AH146+AM146+AR146+AW146+BB146</f>
        <v>0</v>
      </c>
      <c r="J146" s="50">
        <f>SUM(L146:N146)</f>
        <v>0</v>
      </c>
      <c r="K146" s="40">
        <v>0</v>
      </c>
      <c r="L146" s="53">
        <v>0</v>
      </c>
      <c r="M146" s="53">
        <v>0</v>
      </c>
      <c r="N146" s="40">
        <v>0</v>
      </c>
      <c r="O146" s="46">
        <f t="shared" ref="O146" si="956">SUM(P146:S146)</f>
        <v>0</v>
      </c>
      <c r="P146" s="47">
        <v>0</v>
      </c>
      <c r="Q146" s="40">
        <v>0</v>
      </c>
      <c r="R146" s="40">
        <v>0</v>
      </c>
      <c r="S146" s="40">
        <v>0</v>
      </c>
      <c r="T146" s="46">
        <f t="shared" ref="T146" si="957">SUM(U146:X146)</f>
        <v>0</v>
      </c>
      <c r="U146" s="47">
        <v>0</v>
      </c>
      <c r="V146" s="40">
        <v>0</v>
      </c>
      <c r="W146" s="40">
        <v>0</v>
      </c>
      <c r="X146" s="40">
        <v>0</v>
      </c>
      <c r="Y146" s="44">
        <f t="shared" ref="Y146" si="958">SUM(Z146:AC146)</f>
        <v>57430.299999999996</v>
      </c>
      <c r="Z146" s="47">
        <v>0</v>
      </c>
      <c r="AA146" s="40">
        <v>0</v>
      </c>
      <c r="AB146" s="41">
        <f>50980.7+6449.6</f>
        <v>57430.299999999996</v>
      </c>
      <c r="AC146" s="40">
        <v>0</v>
      </c>
      <c r="AD146" s="48">
        <f t="shared" ref="AD146" si="959">SUM(AE146:AH146)</f>
        <v>138306</v>
      </c>
      <c r="AE146" s="47">
        <v>0</v>
      </c>
      <c r="AF146" s="40">
        <v>0</v>
      </c>
      <c r="AG146" s="41">
        <f>50887.6+87418.4</f>
        <v>138306</v>
      </c>
      <c r="AH146" s="40">
        <v>0</v>
      </c>
      <c r="AI146" s="48">
        <f t="shared" ref="AI146" si="960">SUM(AJ146:AM146)</f>
        <v>49666.3</v>
      </c>
      <c r="AJ146" s="47">
        <v>0</v>
      </c>
      <c r="AK146" s="40">
        <v>0</v>
      </c>
      <c r="AL146" s="41">
        <v>49666.3</v>
      </c>
      <c r="AM146" s="40">
        <v>0</v>
      </c>
      <c r="AN146" s="48">
        <f t="shared" ref="AN146" si="961">SUM(AO146:AR146)</f>
        <v>50277</v>
      </c>
      <c r="AO146" s="47">
        <v>0</v>
      </c>
      <c r="AP146" s="40">
        <v>0</v>
      </c>
      <c r="AQ146" s="41">
        <v>50277</v>
      </c>
      <c r="AR146" s="40">
        <v>0</v>
      </c>
      <c r="AS146" s="46">
        <f t="shared" ref="AS146" si="962">SUM(AT146:AW146)</f>
        <v>0</v>
      </c>
      <c r="AT146" s="47">
        <v>0</v>
      </c>
      <c r="AU146" s="40">
        <v>0</v>
      </c>
      <c r="AV146" s="40">
        <v>0</v>
      </c>
      <c r="AW146" s="40">
        <v>0</v>
      </c>
      <c r="AX146" s="46">
        <f t="shared" ref="AX146" si="963">SUM(AY146:BB146)</f>
        <v>0</v>
      </c>
      <c r="AY146" s="47">
        <v>0</v>
      </c>
      <c r="AZ146" s="40">
        <v>0</v>
      </c>
      <c r="BA146" s="40">
        <v>0</v>
      </c>
      <c r="BB146" s="40">
        <v>0</v>
      </c>
      <c r="BC146" s="46">
        <f t="shared" ref="BC146" si="964">SUM(BD146:BG146)</f>
        <v>0</v>
      </c>
      <c r="BD146" s="47">
        <v>0</v>
      </c>
      <c r="BE146" s="40">
        <v>0</v>
      </c>
      <c r="BF146" s="40">
        <v>0</v>
      </c>
      <c r="BG146" s="40">
        <v>0</v>
      </c>
      <c r="BH146" s="46">
        <f t="shared" ref="BH146" si="965">SUM(BI146:BL146)</f>
        <v>0</v>
      </c>
      <c r="BI146" s="47">
        <v>0</v>
      </c>
      <c r="BJ146" s="40">
        <v>0</v>
      </c>
      <c r="BK146" s="40">
        <v>0</v>
      </c>
      <c r="BL146" s="40">
        <v>0</v>
      </c>
    </row>
    <row r="147" spans="1:64" ht="31.5" customHeight="1" x14ac:dyDescent="0.25">
      <c r="A147" s="28" t="s">
        <v>90</v>
      </c>
      <c r="B147" s="86" t="s">
        <v>128</v>
      </c>
      <c r="C147" s="86"/>
      <c r="D147" s="86"/>
      <c r="E147" s="39">
        <f>SUM(E148)</f>
        <v>7973.5</v>
      </c>
      <c r="F147" s="39">
        <f t="shared" ref="F147:BL147" si="966">SUM(F148)</f>
        <v>0</v>
      </c>
      <c r="G147" s="39">
        <f>SUM(G148)</f>
        <v>0</v>
      </c>
      <c r="H147" s="39">
        <f>SUM(H148)</f>
        <v>7893.8</v>
      </c>
      <c r="I147" s="39">
        <f>SUM(I148)</f>
        <v>79.7</v>
      </c>
      <c r="J147" s="39">
        <f>SUM(J148)</f>
        <v>7973.5</v>
      </c>
      <c r="K147" s="39">
        <f t="shared" si="966"/>
        <v>0</v>
      </c>
      <c r="L147" s="39">
        <f>SUM(L148)</f>
        <v>0</v>
      </c>
      <c r="M147" s="39">
        <f>SUM(M148)</f>
        <v>7893.8</v>
      </c>
      <c r="N147" s="39">
        <f t="shared" si="966"/>
        <v>79.7</v>
      </c>
      <c r="O147" s="39">
        <f t="shared" si="966"/>
        <v>0</v>
      </c>
      <c r="P147" s="39">
        <f t="shared" si="966"/>
        <v>0</v>
      </c>
      <c r="Q147" s="39">
        <f t="shared" si="966"/>
        <v>0</v>
      </c>
      <c r="R147" s="39">
        <f t="shared" si="966"/>
        <v>0</v>
      </c>
      <c r="S147" s="39">
        <f t="shared" si="966"/>
        <v>0</v>
      </c>
      <c r="T147" s="39">
        <f t="shared" si="966"/>
        <v>0</v>
      </c>
      <c r="U147" s="39">
        <f t="shared" si="966"/>
        <v>0</v>
      </c>
      <c r="V147" s="39">
        <f t="shared" si="966"/>
        <v>0</v>
      </c>
      <c r="W147" s="39">
        <f t="shared" si="966"/>
        <v>0</v>
      </c>
      <c r="X147" s="39">
        <f t="shared" si="966"/>
        <v>0</v>
      </c>
      <c r="Y147" s="39">
        <f t="shared" si="966"/>
        <v>0</v>
      </c>
      <c r="Z147" s="39">
        <f t="shared" si="966"/>
        <v>0</v>
      </c>
      <c r="AA147" s="39">
        <f t="shared" si="966"/>
        <v>0</v>
      </c>
      <c r="AB147" s="39">
        <f t="shared" si="966"/>
        <v>0</v>
      </c>
      <c r="AC147" s="39">
        <f t="shared" si="966"/>
        <v>0</v>
      </c>
      <c r="AD147" s="39">
        <f t="shared" si="966"/>
        <v>0</v>
      </c>
      <c r="AE147" s="39">
        <f t="shared" si="966"/>
        <v>0</v>
      </c>
      <c r="AF147" s="39">
        <f t="shared" si="966"/>
        <v>0</v>
      </c>
      <c r="AG147" s="39">
        <f t="shared" si="966"/>
        <v>0</v>
      </c>
      <c r="AH147" s="39">
        <f t="shared" si="966"/>
        <v>0</v>
      </c>
      <c r="AI147" s="39">
        <f t="shared" si="966"/>
        <v>0</v>
      </c>
      <c r="AJ147" s="39">
        <f t="shared" si="966"/>
        <v>0</v>
      </c>
      <c r="AK147" s="39">
        <f t="shared" si="966"/>
        <v>0</v>
      </c>
      <c r="AL147" s="39">
        <f t="shared" si="966"/>
        <v>0</v>
      </c>
      <c r="AM147" s="39">
        <f t="shared" si="966"/>
        <v>0</v>
      </c>
      <c r="AN147" s="39">
        <f t="shared" si="966"/>
        <v>0</v>
      </c>
      <c r="AO147" s="39">
        <f t="shared" si="966"/>
        <v>0</v>
      </c>
      <c r="AP147" s="39">
        <f t="shared" si="966"/>
        <v>0</v>
      </c>
      <c r="AQ147" s="39">
        <f t="shared" si="966"/>
        <v>0</v>
      </c>
      <c r="AR147" s="39">
        <f t="shared" si="966"/>
        <v>0</v>
      </c>
      <c r="AS147" s="39">
        <f t="shared" si="966"/>
        <v>0</v>
      </c>
      <c r="AT147" s="39">
        <f t="shared" si="966"/>
        <v>0</v>
      </c>
      <c r="AU147" s="39">
        <f t="shared" si="966"/>
        <v>0</v>
      </c>
      <c r="AV147" s="39">
        <f t="shared" si="966"/>
        <v>0</v>
      </c>
      <c r="AW147" s="39">
        <f t="shared" si="966"/>
        <v>0</v>
      </c>
      <c r="AX147" s="39">
        <f t="shared" si="966"/>
        <v>0</v>
      </c>
      <c r="AY147" s="39">
        <f t="shared" si="966"/>
        <v>0</v>
      </c>
      <c r="AZ147" s="39">
        <f t="shared" si="966"/>
        <v>0</v>
      </c>
      <c r="BA147" s="39">
        <f t="shared" si="966"/>
        <v>0</v>
      </c>
      <c r="BB147" s="39">
        <f t="shared" si="966"/>
        <v>0</v>
      </c>
      <c r="BC147" s="39">
        <f t="shared" si="966"/>
        <v>0</v>
      </c>
      <c r="BD147" s="39">
        <f t="shared" si="966"/>
        <v>0</v>
      </c>
      <c r="BE147" s="39">
        <f t="shared" si="966"/>
        <v>0</v>
      </c>
      <c r="BF147" s="39">
        <f t="shared" si="966"/>
        <v>0</v>
      </c>
      <c r="BG147" s="39">
        <f t="shared" si="966"/>
        <v>0</v>
      </c>
      <c r="BH147" s="39">
        <f t="shared" si="966"/>
        <v>0</v>
      </c>
      <c r="BI147" s="39">
        <f t="shared" si="966"/>
        <v>0</v>
      </c>
      <c r="BJ147" s="39">
        <f t="shared" si="966"/>
        <v>0</v>
      </c>
      <c r="BK147" s="39">
        <f t="shared" si="966"/>
        <v>0</v>
      </c>
      <c r="BL147" s="39">
        <f t="shared" si="966"/>
        <v>0</v>
      </c>
    </row>
    <row r="148" spans="1:64" ht="49.5" x14ac:dyDescent="0.25">
      <c r="A148" s="28" t="s">
        <v>91</v>
      </c>
      <c r="B148" s="12" t="s">
        <v>102</v>
      </c>
      <c r="C148" s="30" t="s">
        <v>24</v>
      </c>
      <c r="D148" s="30" t="s">
        <v>94</v>
      </c>
      <c r="E148" s="31">
        <f t="shared" ref="E148" si="967">J148+O148+T148+Y148+AD148+AI148+AN148+AS148+AX148</f>
        <v>7973.5</v>
      </c>
      <c r="F148" s="31">
        <f t="shared" ref="F148" si="968">K148+P148+U148+Z148+AE148+AJ148+AO148+AT148+AY148</f>
        <v>0</v>
      </c>
      <c r="G148" s="31">
        <f>L148+Q148+V148+AA148+AF148+AK148+AP148+AU148+AZ148</f>
        <v>0</v>
      </c>
      <c r="H148" s="31">
        <f>M148+R148+W148+AB148+AG148+AL148+AQ148+AV148+BA148</f>
        <v>7893.8</v>
      </c>
      <c r="I148" s="31">
        <f t="shared" ref="I148" si="969">N148+S148+X148+AC148+AH148+AM148+AR148+AW148+BB148</f>
        <v>79.7</v>
      </c>
      <c r="J148" s="32">
        <f>SUM(L148:N148)</f>
        <v>7973.5</v>
      </c>
      <c r="K148" s="40">
        <v>0</v>
      </c>
      <c r="L148" s="40">
        <v>0</v>
      </c>
      <c r="M148" s="32">
        <f>7960-66.2</f>
        <v>7893.8</v>
      </c>
      <c r="N148" s="25">
        <f>80.4-0.7</f>
        <v>79.7</v>
      </c>
      <c r="O148" s="46">
        <f t="shared" ref="O148" si="970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46">
        <f t="shared" ref="T148" si="971">SUM(U148:X148)</f>
        <v>0</v>
      </c>
      <c r="U148" s="47">
        <v>0</v>
      </c>
      <c r="V148" s="40">
        <v>0</v>
      </c>
      <c r="W148" s="40">
        <v>0</v>
      </c>
      <c r="X148" s="40">
        <v>0</v>
      </c>
      <c r="Y148" s="46">
        <f t="shared" ref="Y148" si="972">SUM(Z148:AC148)</f>
        <v>0</v>
      </c>
      <c r="Z148" s="47">
        <v>0</v>
      </c>
      <c r="AA148" s="40">
        <v>0</v>
      </c>
      <c r="AB148" s="40">
        <v>0</v>
      </c>
      <c r="AC148" s="40">
        <v>0</v>
      </c>
      <c r="AD148" s="46">
        <f t="shared" ref="AD148" si="973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74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75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76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77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78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79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31.5" customHeight="1" x14ac:dyDescent="0.25">
      <c r="A149" s="28" t="s">
        <v>220</v>
      </c>
      <c r="B149" s="86" t="s">
        <v>333</v>
      </c>
      <c r="C149" s="86"/>
      <c r="D149" s="86"/>
      <c r="E149" s="39">
        <f t="shared" ref="E149:AJ149" si="980">SUM(E150:E154)</f>
        <v>120360.7</v>
      </c>
      <c r="F149" s="39">
        <f t="shared" si="980"/>
        <v>0</v>
      </c>
      <c r="G149" s="39">
        <f t="shared" si="980"/>
        <v>0</v>
      </c>
      <c r="H149" s="39">
        <f t="shared" si="980"/>
        <v>120360.7</v>
      </c>
      <c r="I149" s="39">
        <f t="shared" si="980"/>
        <v>0</v>
      </c>
      <c r="J149" s="39">
        <f t="shared" si="980"/>
        <v>0</v>
      </c>
      <c r="K149" s="39">
        <f t="shared" si="980"/>
        <v>0</v>
      </c>
      <c r="L149" s="39">
        <f t="shared" si="980"/>
        <v>0</v>
      </c>
      <c r="M149" s="39">
        <f t="shared" si="980"/>
        <v>0</v>
      </c>
      <c r="N149" s="39">
        <f t="shared" si="980"/>
        <v>0</v>
      </c>
      <c r="O149" s="39">
        <f t="shared" si="980"/>
        <v>0</v>
      </c>
      <c r="P149" s="39">
        <f t="shared" si="980"/>
        <v>0</v>
      </c>
      <c r="Q149" s="39">
        <f t="shared" si="980"/>
        <v>0</v>
      </c>
      <c r="R149" s="39">
        <f t="shared" si="980"/>
        <v>0</v>
      </c>
      <c r="S149" s="39">
        <f t="shared" si="980"/>
        <v>0</v>
      </c>
      <c r="T149" s="39">
        <f t="shared" si="980"/>
        <v>15200.2</v>
      </c>
      <c r="U149" s="39">
        <f t="shared" si="980"/>
        <v>0</v>
      </c>
      <c r="V149" s="39">
        <f t="shared" si="980"/>
        <v>0</v>
      </c>
      <c r="W149" s="39">
        <f t="shared" si="980"/>
        <v>15200.2</v>
      </c>
      <c r="X149" s="39">
        <f t="shared" si="980"/>
        <v>0</v>
      </c>
      <c r="Y149" s="39">
        <f t="shared" si="980"/>
        <v>8903.9</v>
      </c>
      <c r="Z149" s="39">
        <f t="shared" si="980"/>
        <v>0</v>
      </c>
      <c r="AA149" s="39">
        <f t="shared" si="980"/>
        <v>0</v>
      </c>
      <c r="AB149" s="39">
        <f t="shared" si="980"/>
        <v>8903.9</v>
      </c>
      <c r="AC149" s="39">
        <f t="shared" si="980"/>
        <v>0</v>
      </c>
      <c r="AD149" s="39">
        <f t="shared" si="980"/>
        <v>96256.6</v>
      </c>
      <c r="AE149" s="39">
        <f t="shared" si="980"/>
        <v>0</v>
      </c>
      <c r="AF149" s="39">
        <f t="shared" si="980"/>
        <v>0</v>
      </c>
      <c r="AG149" s="39">
        <f t="shared" si="980"/>
        <v>96256.6</v>
      </c>
      <c r="AH149" s="39">
        <f t="shared" si="980"/>
        <v>0</v>
      </c>
      <c r="AI149" s="39">
        <f t="shared" si="980"/>
        <v>0</v>
      </c>
      <c r="AJ149" s="39">
        <f t="shared" si="980"/>
        <v>0</v>
      </c>
      <c r="AK149" s="39">
        <f t="shared" ref="AK149:BL149" si="981">SUM(AK150:AK154)</f>
        <v>0</v>
      </c>
      <c r="AL149" s="39">
        <f t="shared" si="981"/>
        <v>0</v>
      </c>
      <c r="AM149" s="39">
        <f t="shared" si="981"/>
        <v>0</v>
      </c>
      <c r="AN149" s="39">
        <f t="shared" si="981"/>
        <v>0</v>
      </c>
      <c r="AO149" s="39">
        <f t="shared" si="981"/>
        <v>0</v>
      </c>
      <c r="AP149" s="39">
        <f t="shared" si="981"/>
        <v>0</v>
      </c>
      <c r="AQ149" s="39">
        <f t="shared" si="981"/>
        <v>0</v>
      </c>
      <c r="AR149" s="39">
        <f t="shared" si="981"/>
        <v>0</v>
      </c>
      <c r="AS149" s="39">
        <f t="shared" si="981"/>
        <v>0</v>
      </c>
      <c r="AT149" s="39">
        <f t="shared" si="981"/>
        <v>0</v>
      </c>
      <c r="AU149" s="39">
        <f t="shared" si="981"/>
        <v>0</v>
      </c>
      <c r="AV149" s="39">
        <f t="shared" si="981"/>
        <v>0</v>
      </c>
      <c r="AW149" s="39">
        <f t="shared" si="981"/>
        <v>0</v>
      </c>
      <c r="AX149" s="39">
        <f t="shared" si="981"/>
        <v>0</v>
      </c>
      <c r="AY149" s="39">
        <f t="shared" si="981"/>
        <v>0</v>
      </c>
      <c r="AZ149" s="39">
        <f t="shared" si="981"/>
        <v>0</v>
      </c>
      <c r="BA149" s="39">
        <f t="shared" si="981"/>
        <v>0</v>
      </c>
      <c r="BB149" s="39">
        <f t="shared" si="981"/>
        <v>0</v>
      </c>
      <c r="BC149" s="39">
        <f t="shared" si="981"/>
        <v>0</v>
      </c>
      <c r="BD149" s="39">
        <f t="shared" si="981"/>
        <v>0</v>
      </c>
      <c r="BE149" s="39">
        <f t="shared" si="981"/>
        <v>0</v>
      </c>
      <c r="BF149" s="39">
        <f t="shared" si="981"/>
        <v>0</v>
      </c>
      <c r="BG149" s="39">
        <f t="shared" si="981"/>
        <v>0</v>
      </c>
      <c r="BH149" s="39">
        <f t="shared" si="981"/>
        <v>0</v>
      </c>
      <c r="BI149" s="39">
        <f t="shared" si="981"/>
        <v>0</v>
      </c>
      <c r="BJ149" s="39">
        <f t="shared" si="981"/>
        <v>0</v>
      </c>
      <c r="BK149" s="39">
        <f t="shared" si="981"/>
        <v>0</v>
      </c>
      <c r="BL149" s="39">
        <f t="shared" si="981"/>
        <v>0</v>
      </c>
    </row>
    <row r="150" spans="1:64" ht="63.75" customHeight="1" x14ac:dyDescent="0.25">
      <c r="A150" s="28" t="s">
        <v>221</v>
      </c>
      <c r="B150" s="12" t="s">
        <v>295</v>
      </c>
      <c r="C150" s="30" t="s">
        <v>24</v>
      </c>
      <c r="D150" s="30" t="s">
        <v>94</v>
      </c>
      <c r="E150" s="31">
        <f t="shared" ref="E150" si="982">J150+O150+T150+Y150+AD150+AI150+AN150+AS150+AX150</f>
        <v>26711.699999999997</v>
      </c>
      <c r="F150" s="31">
        <f t="shared" ref="F150" si="983">K150+P150+U150+Z150+AE150+AJ150+AO150+AT150+AY150</f>
        <v>0</v>
      </c>
      <c r="G150" s="31">
        <f t="shared" ref="G150:H154" si="984">L150+Q150+V150+AA150+AF150+AK150+AP150+AU150+AZ150</f>
        <v>0</v>
      </c>
      <c r="H150" s="31">
        <f t="shared" si="984"/>
        <v>26711.699999999997</v>
      </c>
      <c r="I150" s="31">
        <f t="shared" ref="I150" si="985">N150+S150+X150+AC150+AH150+AM150+AR150+AW150+BB150</f>
        <v>0</v>
      </c>
      <c r="J150" s="53">
        <f>SUM(L150:N150)</f>
        <v>0</v>
      </c>
      <c r="K150" s="40">
        <v>0</v>
      </c>
      <c r="L150" s="40">
        <v>0</v>
      </c>
      <c r="M150" s="53">
        <v>0</v>
      </c>
      <c r="N150" s="53">
        <v>0</v>
      </c>
      <c r="O150" s="46">
        <f t="shared" ref="O150" si="986">SUM(P150:S150)</f>
        <v>0</v>
      </c>
      <c r="P150" s="47">
        <v>0</v>
      </c>
      <c r="Q150" s="40">
        <v>0</v>
      </c>
      <c r="R150" s="40">
        <v>0</v>
      </c>
      <c r="S150" s="40">
        <v>0</v>
      </c>
      <c r="T150" s="48">
        <f t="shared" ref="T150" si="987">SUM(U150:X150)</f>
        <v>8903.9</v>
      </c>
      <c r="U150" s="47">
        <v>0</v>
      </c>
      <c r="V150" s="40">
        <v>0</v>
      </c>
      <c r="W150" s="41">
        <v>8903.9</v>
      </c>
      <c r="X150" s="40">
        <v>0</v>
      </c>
      <c r="Y150" s="48">
        <f t="shared" ref="Y150" si="988">SUM(Z150:AC150)</f>
        <v>8903.9</v>
      </c>
      <c r="Z150" s="47">
        <v>0</v>
      </c>
      <c r="AA150" s="40">
        <v>0</v>
      </c>
      <c r="AB150" s="41">
        <v>8903.9</v>
      </c>
      <c r="AC150" s="40">
        <v>0</v>
      </c>
      <c r="AD150" s="48">
        <f t="shared" ref="AD150" si="989">SUM(AE150:AH150)</f>
        <v>8903.9</v>
      </c>
      <c r="AE150" s="47">
        <v>0</v>
      </c>
      <c r="AF150" s="40">
        <v>0</v>
      </c>
      <c r="AG150" s="41">
        <v>8903.9</v>
      </c>
      <c r="AH150" s="40">
        <v>0</v>
      </c>
      <c r="AI150" s="46">
        <f t="shared" ref="AI150" si="990">SUM(AJ150:AM150)</f>
        <v>0</v>
      </c>
      <c r="AJ150" s="47">
        <v>0</v>
      </c>
      <c r="AK150" s="40">
        <v>0</v>
      </c>
      <c r="AL150" s="40">
        <v>0</v>
      </c>
      <c r="AM150" s="40">
        <v>0</v>
      </c>
      <c r="AN150" s="46">
        <f t="shared" ref="AN150" si="991">SUM(AO150:AR150)</f>
        <v>0</v>
      </c>
      <c r="AO150" s="47">
        <v>0</v>
      </c>
      <c r="AP150" s="40">
        <v>0</v>
      </c>
      <c r="AQ150" s="40">
        <v>0</v>
      </c>
      <c r="AR150" s="40">
        <v>0</v>
      </c>
      <c r="AS150" s="46">
        <f t="shared" ref="AS150" si="992">SUM(AT150:AW150)</f>
        <v>0</v>
      </c>
      <c r="AT150" s="47">
        <v>0</v>
      </c>
      <c r="AU150" s="40">
        <v>0</v>
      </c>
      <c r="AV150" s="40">
        <v>0</v>
      </c>
      <c r="AW150" s="40">
        <v>0</v>
      </c>
      <c r="AX150" s="46">
        <f t="shared" ref="AX150" si="993">SUM(AY150:BB150)</f>
        <v>0</v>
      </c>
      <c r="AY150" s="47">
        <v>0</v>
      </c>
      <c r="AZ150" s="40">
        <v>0</v>
      </c>
      <c r="BA150" s="40">
        <v>0</v>
      </c>
      <c r="BB150" s="40">
        <v>0</v>
      </c>
      <c r="BC150" s="46">
        <f t="shared" ref="BC150" si="994">SUM(BD150:BG150)</f>
        <v>0</v>
      </c>
      <c r="BD150" s="47">
        <v>0</v>
      </c>
      <c r="BE150" s="40">
        <v>0</v>
      </c>
      <c r="BF150" s="40">
        <v>0</v>
      </c>
      <c r="BG150" s="40">
        <v>0</v>
      </c>
      <c r="BH150" s="46">
        <f t="shared" ref="BH150" si="995">SUM(BI150:BL150)</f>
        <v>0</v>
      </c>
      <c r="BI150" s="47">
        <v>0</v>
      </c>
      <c r="BJ150" s="40">
        <v>0</v>
      </c>
      <c r="BK150" s="40">
        <v>0</v>
      </c>
      <c r="BL150" s="40">
        <v>0</v>
      </c>
    </row>
    <row r="151" spans="1:64" ht="49.5" x14ac:dyDescent="0.25">
      <c r="A151" s="28" t="s">
        <v>288</v>
      </c>
      <c r="B151" s="12" t="s">
        <v>290</v>
      </c>
      <c r="C151" s="30" t="s">
        <v>24</v>
      </c>
      <c r="D151" s="30" t="s">
        <v>94</v>
      </c>
      <c r="E151" s="31">
        <f t="shared" ref="E151" si="996">J151+O151+T151+Y151+AD151+AI151+AN151+AS151+AX151</f>
        <v>6296.3</v>
      </c>
      <c r="F151" s="31">
        <f t="shared" ref="F151" si="997">K151+P151+U151+Z151+AE151+AJ151+AO151+AT151+AY151</f>
        <v>0</v>
      </c>
      <c r="G151" s="31">
        <f t="shared" si="984"/>
        <v>0</v>
      </c>
      <c r="H151" s="31">
        <f t="shared" si="984"/>
        <v>6296.3</v>
      </c>
      <c r="I151" s="31">
        <f t="shared" ref="I151" si="998">N151+S151+X151+AC151+AH151+AM151+AR151+AW151+BB151</f>
        <v>0</v>
      </c>
      <c r="J151" s="53">
        <f>SUM(L151:N151)</f>
        <v>0</v>
      </c>
      <c r="K151" s="40">
        <v>0</v>
      </c>
      <c r="L151" s="40">
        <v>0</v>
      </c>
      <c r="M151" s="53">
        <v>0</v>
      </c>
      <c r="N151" s="53">
        <v>0</v>
      </c>
      <c r="O151" s="46">
        <f t="shared" ref="O151" si="999">SUM(P151:S151)</f>
        <v>0</v>
      </c>
      <c r="P151" s="47">
        <v>0</v>
      </c>
      <c r="Q151" s="40">
        <v>0</v>
      </c>
      <c r="R151" s="40">
        <v>0</v>
      </c>
      <c r="S151" s="40">
        <v>0</v>
      </c>
      <c r="T151" s="48">
        <f t="shared" ref="T151" si="1000">SUM(U151:X151)</f>
        <v>6296.3</v>
      </c>
      <c r="U151" s="47">
        <v>0</v>
      </c>
      <c r="V151" s="40">
        <v>0</v>
      </c>
      <c r="W151" s="41">
        <f>9074.6-2778.3</f>
        <v>6296.3</v>
      </c>
      <c r="X151" s="40">
        <v>0</v>
      </c>
      <c r="Y151" s="60">
        <f t="shared" ref="Y151" si="1001">SUM(Z151:AC151)</f>
        <v>0</v>
      </c>
      <c r="Z151" s="47">
        <v>0</v>
      </c>
      <c r="AA151" s="40">
        <v>0</v>
      </c>
      <c r="AB151" s="41">
        <v>0</v>
      </c>
      <c r="AC151" s="40">
        <v>0</v>
      </c>
      <c r="AD151" s="46">
        <f t="shared" ref="AD151" si="1002">SUM(AE151:AH151)</f>
        <v>0</v>
      </c>
      <c r="AE151" s="47">
        <v>0</v>
      </c>
      <c r="AF151" s="40">
        <v>0</v>
      </c>
      <c r="AG151" s="40">
        <v>0</v>
      </c>
      <c r="AH151" s="40">
        <v>0</v>
      </c>
      <c r="AI151" s="46">
        <f t="shared" ref="AI151" si="1003">SUM(AJ151:AM151)</f>
        <v>0</v>
      </c>
      <c r="AJ151" s="47">
        <v>0</v>
      </c>
      <c r="AK151" s="40">
        <v>0</v>
      </c>
      <c r="AL151" s="40">
        <v>0</v>
      </c>
      <c r="AM151" s="40">
        <v>0</v>
      </c>
      <c r="AN151" s="46">
        <f t="shared" ref="AN151" si="1004">SUM(AO151:AR151)</f>
        <v>0</v>
      </c>
      <c r="AO151" s="47">
        <v>0</v>
      </c>
      <c r="AP151" s="40">
        <v>0</v>
      </c>
      <c r="AQ151" s="40">
        <v>0</v>
      </c>
      <c r="AR151" s="40">
        <v>0</v>
      </c>
      <c r="AS151" s="46">
        <f t="shared" ref="AS151" si="1005">SUM(AT151:AW151)</f>
        <v>0</v>
      </c>
      <c r="AT151" s="47">
        <v>0</v>
      </c>
      <c r="AU151" s="40">
        <v>0</v>
      </c>
      <c r="AV151" s="40">
        <v>0</v>
      </c>
      <c r="AW151" s="40">
        <v>0</v>
      </c>
      <c r="AX151" s="46">
        <f t="shared" ref="AX151" si="1006">SUM(AY151:BB151)</f>
        <v>0</v>
      </c>
      <c r="AY151" s="47">
        <v>0</v>
      </c>
      <c r="AZ151" s="40">
        <v>0</v>
      </c>
      <c r="BA151" s="40">
        <v>0</v>
      </c>
      <c r="BB151" s="40">
        <v>0</v>
      </c>
      <c r="BC151" s="46">
        <f t="shared" ref="BC151" si="1007">SUM(BD151:BG151)</f>
        <v>0</v>
      </c>
      <c r="BD151" s="47">
        <v>0</v>
      </c>
      <c r="BE151" s="40">
        <v>0</v>
      </c>
      <c r="BF151" s="40">
        <v>0</v>
      </c>
      <c r="BG151" s="40">
        <v>0</v>
      </c>
      <c r="BH151" s="46">
        <f t="shared" ref="BH151" si="1008">SUM(BI151:BL151)</f>
        <v>0</v>
      </c>
      <c r="BI151" s="47">
        <v>0</v>
      </c>
      <c r="BJ151" s="40">
        <v>0</v>
      </c>
      <c r="BK151" s="40">
        <v>0</v>
      </c>
      <c r="BL151" s="40">
        <v>0</v>
      </c>
    </row>
    <row r="152" spans="1:64" ht="87" customHeight="1" x14ac:dyDescent="0.25">
      <c r="A152" s="28" t="s">
        <v>289</v>
      </c>
      <c r="B152" s="12" t="s">
        <v>327</v>
      </c>
      <c r="C152" s="30" t="s">
        <v>24</v>
      </c>
      <c r="D152" s="30" t="s">
        <v>56</v>
      </c>
      <c r="E152" s="31">
        <f t="shared" ref="E152:I153" si="1009">J152+O152+T152+Y152+AD152+AI152+AN152+AS152+AX152</f>
        <v>2352.6999999999998</v>
      </c>
      <c r="F152" s="31">
        <f t="shared" si="1009"/>
        <v>0</v>
      </c>
      <c r="G152" s="31">
        <f t="shared" si="1009"/>
        <v>0</v>
      </c>
      <c r="H152" s="31">
        <f t="shared" si="1009"/>
        <v>2352.6999999999998</v>
      </c>
      <c r="I152" s="31">
        <f t="shared" si="1009"/>
        <v>0</v>
      </c>
      <c r="J152" s="50">
        <f>SUM(L152:N152)</f>
        <v>0</v>
      </c>
      <c r="K152" s="40">
        <v>0</v>
      </c>
      <c r="L152" s="53">
        <v>0</v>
      </c>
      <c r="M152" s="53">
        <v>0</v>
      </c>
      <c r="N152" s="40">
        <v>0</v>
      </c>
      <c r="O152" s="46">
        <f>SUM(P152:S152)</f>
        <v>0</v>
      </c>
      <c r="P152" s="47">
        <v>0</v>
      </c>
      <c r="Q152" s="40">
        <v>0</v>
      </c>
      <c r="R152" s="40">
        <v>0</v>
      </c>
      <c r="S152" s="40">
        <v>0</v>
      </c>
      <c r="T152" s="46">
        <f>SUM(U152:X152)</f>
        <v>0</v>
      </c>
      <c r="U152" s="47">
        <v>0</v>
      </c>
      <c r="V152" s="40">
        <v>0</v>
      </c>
      <c r="W152" s="40">
        <v>0</v>
      </c>
      <c r="X152" s="40">
        <v>0</v>
      </c>
      <c r="Y152" s="48">
        <f>SUM(Z152:AC152)</f>
        <v>0</v>
      </c>
      <c r="Z152" s="47">
        <v>0</v>
      </c>
      <c r="AA152" s="40">
        <v>0</v>
      </c>
      <c r="AB152" s="41">
        <f>10141.5-10141.5</f>
        <v>0</v>
      </c>
      <c r="AC152" s="40">
        <v>0</v>
      </c>
      <c r="AD152" s="48">
        <f>SUM(AE152:AH152)</f>
        <v>2352.6999999999998</v>
      </c>
      <c r="AE152" s="47">
        <v>0</v>
      </c>
      <c r="AF152" s="40">
        <v>0</v>
      </c>
      <c r="AG152" s="41">
        <v>2352.6999999999998</v>
      </c>
      <c r="AH152" s="40">
        <v>0</v>
      </c>
      <c r="AI152" s="46">
        <f>SUM(AJ152:AM152)</f>
        <v>0</v>
      </c>
      <c r="AJ152" s="47">
        <v>0</v>
      </c>
      <c r="AK152" s="40">
        <v>0</v>
      </c>
      <c r="AL152" s="40">
        <v>0</v>
      </c>
      <c r="AM152" s="40">
        <v>0</v>
      </c>
      <c r="AN152" s="46">
        <f>SUM(AO152:AR152)</f>
        <v>0</v>
      </c>
      <c r="AO152" s="47">
        <v>0</v>
      </c>
      <c r="AP152" s="40">
        <v>0</v>
      </c>
      <c r="AQ152" s="40">
        <v>0</v>
      </c>
      <c r="AR152" s="40">
        <v>0</v>
      </c>
      <c r="AS152" s="46">
        <f>SUM(AT152:AW152)</f>
        <v>0</v>
      </c>
      <c r="AT152" s="47">
        <v>0</v>
      </c>
      <c r="AU152" s="40">
        <v>0</v>
      </c>
      <c r="AV152" s="40">
        <v>0</v>
      </c>
      <c r="AW152" s="40">
        <v>0</v>
      </c>
      <c r="AX152" s="46">
        <f>SUM(AY152:BB152)</f>
        <v>0</v>
      </c>
      <c r="AY152" s="47">
        <v>0</v>
      </c>
      <c r="AZ152" s="40">
        <v>0</v>
      </c>
      <c r="BA152" s="40">
        <v>0</v>
      </c>
      <c r="BB152" s="40">
        <v>0</v>
      </c>
      <c r="BC152" s="46">
        <f>SUM(BD152:BG152)</f>
        <v>0</v>
      </c>
      <c r="BD152" s="47">
        <v>0</v>
      </c>
      <c r="BE152" s="40">
        <v>0</v>
      </c>
      <c r="BF152" s="40">
        <v>0</v>
      </c>
      <c r="BG152" s="40">
        <v>0</v>
      </c>
      <c r="BH152" s="46">
        <f>SUM(BI152:BL152)</f>
        <v>0</v>
      </c>
      <c r="BI152" s="47">
        <v>0</v>
      </c>
      <c r="BJ152" s="40">
        <v>0</v>
      </c>
      <c r="BK152" s="40">
        <v>0</v>
      </c>
      <c r="BL152" s="40">
        <v>0</v>
      </c>
    </row>
    <row r="153" spans="1:64" ht="66.75" customHeight="1" x14ac:dyDescent="0.25">
      <c r="A153" s="28" t="s">
        <v>330</v>
      </c>
      <c r="B153" s="12" t="s">
        <v>341</v>
      </c>
      <c r="C153" s="30" t="s">
        <v>24</v>
      </c>
      <c r="D153" s="30" t="s">
        <v>94</v>
      </c>
      <c r="E153" s="31">
        <f t="shared" si="1009"/>
        <v>45000</v>
      </c>
      <c r="F153" s="31">
        <f t="shared" si="1009"/>
        <v>0</v>
      </c>
      <c r="G153" s="31">
        <f t="shared" si="1009"/>
        <v>0</v>
      </c>
      <c r="H153" s="31">
        <f t="shared" si="1009"/>
        <v>45000</v>
      </c>
      <c r="I153" s="31">
        <f t="shared" si="1009"/>
        <v>0</v>
      </c>
      <c r="J153" s="50">
        <f>SUM(L153:N153)</f>
        <v>0</v>
      </c>
      <c r="K153" s="40">
        <v>0</v>
      </c>
      <c r="L153" s="53">
        <v>0</v>
      </c>
      <c r="M153" s="53">
        <v>0</v>
      </c>
      <c r="N153" s="40">
        <v>0</v>
      </c>
      <c r="O153" s="46">
        <f>SUM(P153:S153)</f>
        <v>0</v>
      </c>
      <c r="P153" s="47">
        <v>0</v>
      </c>
      <c r="Q153" s="40">
        <v>0</v>
      </c>
      <c r="R153" s="40">
        <v>0</v>
      </c>
      <c r="S153" s="40">
        <v>0</v>
      </c>
      <c r="T153" s="46">
        <f>SUM(U153:X153)</f>
        <v>0</v>
      </c>
      <c r="U153" s="47">
        <v>0</v>
      </c>
      <c r="V153" s="40">
        <v>0</v>
      </c>
      <c r="W153" s="40">
        <v>0</v>
      </c>
      <c r="X153" s="40">
        <v>0</v>
      </c>
      <c r="Y153" s="48">
        <f>SUM(Z153:AC153)</f>
        <v>0</v>
      </c>
      <c r="Z153" s="47">
        <v>0</v>
      </c>
      <c r="AA153" s="40">
        <v>0</v>
      </c>
      <c r="AB153" s="41">
        <f>45000-45000</f>
        <v>0</v>
      </c>
      <c r="AC153" s="40">
        <v>0</v>
      </c>
      <c r="AD153" s="48">
        <f>SUM(AE153:AH153)</f>
        <v>45000</v>
      </c>
      <c r="AE153" s="47">
        <v>0</v>
      </c>
      <c r="AF153" s="40">
        <v>0</v>
      </c>
      <c r="AG153" s="41">
        <v>45000</v>
      </c>
      <c r="AH153" s="40">
        <v>0</v>
      </c>
      <c r="AI153" s="46">
        <f>SUM(AJ153:AM153)</f>
        <v>0</v>
      </c>
      <c r="AJ153" s="47">
        <v>0</v>
      </c>
      <c r="AK153" s="40">
        <v>0</v>
      </c>
      <c r="AL153" s="40">
        <v>0</v>
      </c>
      <c r="AM153" s="40">
        <v>0</v>
      </c>
      <c r="AN153" s="46">
        <f>SUM(AO153:AR153)</f>
        <v>0</v>
      </c>
      <c r="AO153" s="47">
        <v>0</v>
      </c>
      <c r="AP153" s="40">
        <v>0</v>
      </c>
      <c r="AQ153" s="40">
        <v>0</v>
      </c>
      <c r="AR153" s="40">
        <v>0</v>
      </c>
      <c r="AS153" s="46">
        <f>SUM(AT153:AW153)</f>
        <v>0</v>
      </c>
      <c r="AT153" s="47">
        <v>0</v>
      </c>
      <c r="AU153" s="40">
        <v>0</v>
      </c>
      <c r="AV153" s="40">
        <v>0</v>
      </c>
      <c r="AW153" s="40">
        <v>0</v>
      </c>
      <c r="AX153" s="46">
        <f>SUM(AY153:BB153)</f>
        <v>0</v>
      </c>
      <c r="AY153" s="47">
        <v>0</v>
      </c>
      <c r="AZ153" s="40">
        <v>0</v>
      </c>
      <c r="BA153" s="40">
        <v>0</v>
      </c>
      <c r="BB153" s="40">
        <v>0</v>
      </c>
      <c r="BC153" s="46">
        <f>SUM(BD153:BG153)</f>
        <v>0</v>
      </c>
      <c r="BD153" s="47">
        <v>0</v>
      </c>
      <c r="BE153" s="40">
        <v>0</v>
      </c>
      <c r="BF153" s="40">
        <v>0</v>
      </c>
      <c r="BG153" s="40">
        <v>0</v>
      </c>
      <c r="BH153" s="46">
        <f>SUM(BI153:BL153)</f>
        <v>0</v>
      </c>
      <c r="BI153" s="47">
        <v>0</v>
      </c>
      <c r="BJ153" s="40">
        <v>0</v>
      </c>
      <c r="BK153" s="40">
        <v>0</v>
      </c>
      <c r="BL153" s="40">
        <v>0</v>
      </c>
    </row>
    <row r="154" spans="1:64" ht="50.25" customHeight="1" x14ac:dyDescent="0.25">
      <c r="A154" s="28" t="s">
        <v>340</v>
      </c>
      <c r="B154" s="12" t="s">
        <v>222</v>
      </c>
      <c r="C154" s="30" t="s">
        <v>24</v>
      </c>
      <c r="D154" s="30" t="s">
        <v>24</v>
      </c>
      <c r="E154" s="31">
        <f t="shared" ref="E154:F154" si="1010">J154+O154+T154+Y154+AD154+AI154+AN154+AS154+AX154</f>
        <v>40000</v>
      </c>
      <c r="F154" s="31">
        <f t="shared" si="1010"/>
        <v>0</v>
      </c>
      <c r="G154" s="31">
        <f t="shared" si="984"/>
        <v>0</v>
      </c>
      <c r="H154" s="31">
        <f t="shared" si="984"/>
        <v>40000</v>
      </c>
      <c r="I154" s="31">
        <f t="shared" ref="I154" si="1011">N154+S154+X154+AC154+AH154+AM154+AR154+AW154+BB154</f>
        <v>0</v>
      </c>
      <c r="J154" s="53">
        <f>SUM(L154:N154)</f>
        <v>0</v>
      </c>
      <c r="K154" s="40">
        <v>0</v>
      </c>
      <c r="L154" s="40">
        <v>0</v>
      </c>
      <c r="M154" s="53">
        <v>0</v>
      </c>
      <c r="N154" s="53">
        <v>0</v>
      </c>
      <c r="O154" s="46">
        <f t="shared" ref="O154" si="1012">SUM(P154:S154)</f>
        <v>0</v>
      </c>
      <c r="P154" s="47">
        <v>0</v>
      </c>
      <c r="Q154" s="40">
        <v>0</v>
      </c>
      <c r="R154" s="40">
        <v>0</v>
      </c>
      <c r="S154" s="40">
        <v>0</v>
      </c>
      <c r="T154" s="46">
        <f t="shared" ref="T154" si="1013">SUM(U154:X154)</f>
        <v>0</v>
      </c>
      <c r="U154" s="47">
        <v>0</v>
      </c>
      <c r="V154" s="40">
        <v>0</v>
      </c>
      <c r="W154" s="40">
        <v>0</v>
      </c>
      <c r="X154" s="40">
        <v>0</v>
      </c>
      <c r="Y154" s="48">
        <f t="shared" ref="Y154" si="1014">SUM(Z154:AC154)</f>
        <v>0</v>
      </c>
      <c r="Z154" s="47">
        <v>0</v>
      </c>
      <c r="AA154" s="40">
        <v>0</v>
      </c>
      <c r="AB154" s="41">
        <f>45000-45000</f>
        <v>0</v>
      </c>
      <c r="AC154" s="40">
        <v>0</v>
      </c>
      <c r="AD154" s="48">
        <f t="shared" ref="AD154" si="1015">SUM(AE154:AH154)</f>
        <v>40000</v>
      </c>
      <c r="AE154" s="47">
        <v>0</v>
      </c>
      <c r="AF154" s="40">
        <v>0</v>
      </c>
      <c r="AG154" s="41">
        <v>40000</v>
      </c>
      <c r="AH154" s="40">
        <v>0</v>
      </c>
      <c r="AI154" s="46">
        <f t="shared" ref="AI154" si="1016">SUM(AJ154:AM154)</f>
        <v>0</v>
      </c>
      <c r="AJ154" s="47">
        <v>0</v>
      </c>
      <c r="AK154" s="40">
        <v>0</v>
      </c>
      <c r="AL154" s="40">
        <v>0</v>
      </c>
      <c r="AM154" s="40">
        <v>0</v>
      </c>
      <c r="AN154" s="46">
        <f t="shared" ref="AN154" si="1017">SUM(AO154:AR154)</f>
        <v>0</v>
      </c>
      <c r="AO154" s="47">
        <v>0</v>
      </c>
      <c r="AP154" s="40">
        <v>0</v>
      </c>
      <c r="AQ154" s="40">
        <v>0</v>
      </c>
      <c r="AR154" s="40">
        <v>0</v>
      </c>
      <c r="AS154" s="46">
        <f t="shared" ref="AS154" si="1018">SUM(AT154:AW154)</f>
        <v>0</v>
      </c>
      <c r="AT154" s="47">
        <v>0</v>
      </c>
      <c r="AU154" s="40">
        <v>0</v>
      </c>
      <c r="AV154" s="40">
        <v>0</v>
      </c>
      <c r="AW154" s="40">
        <v>0</v>
      </c>
      <c r="AX154" s="46">
        <f t="shared" ref="AX154" si="1019">SUM(AY154:BB154)</f>
        <v>0</v>
      </c>
      <c r="AY154" s="47">
        <v>0</v>
      </c>
      <c r="AZ154" s="40">
        <v>0</v>
      </c>
      <c r="BA154" s="40">
        <v>0</v>
      </c>
      <c r="BB154" s="40">
        <v>0</v>
      </c>
      <c r="BC154" s="46">
        <f t="shared" ref="BC154" si="1020">SUM(BD154:BG154)</f>
        <v>0</v>
      </c>
      <c r="BD154" s="47">
        <v>0</v>
      </c>
      <c r="BE154" s="40">
        <v>0</v>
      </c>
      <c r="BF154" s="40">
        <v>0</v>
      </c>
      <c r="BG154" s="40">
        <v>0</v>
      </c>
      <c r="BH154" s="46">
        <f t="shared" ref="BH154" si="1021">SUM(BI154:BL154)</f>
        <v>0</v>
      </c>
      <c r="BI154" s="47">
        <v>0</v>
      </c>
      <c r="BJ154" s="40">
        <v>0</v>
      </c>
      <c r="BK154" s="40">
        <v>0</v>
      </c>
      <c r="BL154" s="40">
        <v>0</v>
      </c>
    </row>
    <row r="155" spans="1:64" ht="31.5" customHeight="1" x14ac:dyDescent="0.25">
      <c r="A155" s="28" t="s">
        <v>318</v>
      </c>
      <c r="B155" s="86" t="s">
        <v>320</v>
      </c>
      <c r="C155" s="86"/>
      <c r="D155" s="86"/>
      <c r="E155" s="39">
        <f t="shared" ref="E155:AJ155" si="1022">SUM(E156:E156)</f>
        <v>815.5</v>
      </c>
      <c r="F155" s="39">
        <f t="shared" si="1022"/>
        <v>0</v>
      </c>
      <c r="G155" s="39">
        <f t="shared" si="1022"/>
        <v>766.9</v>
      </c>
      <c r="H155" s="39">
        <f t="shared" si="1022"/>
        <v>40.4</v>
      </c>
      <c r="I155" s="39">
        <f t="shared" si="1022"/>
        <v>8.1999999999999993</v>
      </c>
      <c r="J155" s="39">
        <f t="shared" si="1022"/>
        <v>0</v>
      </c>
      <c r="K155" s="39">
        <f t="shared" si="1022"/>
        <v>0</v>
      </c>
      <c r="L155" s="39">
        <f t="shared" si="1022"/>
        <v>0</v>
      </c>
      <c r="M155" s="39">
        <f t="shared" si="1022"/>
        <v>0</v>
      </c>
      <c r="N155" s="39">
        <f t="shared" si="1022"/>
        <v>0</v>
      </c>
      <c r="O155" s="39">
        <f t="shared" si="1022"/>
        <v>0</v>
      </c>
      <c r="P155" s="39">
        <f t="shared" si="1022"/>
        <v>0</v>
      </c>
      <c r="Q155" s="39">
        <f t="shared" si="1022"/>
        <v>0</v>
      </c>
      <c r="R155" s="39">
        <f t="shared" si="1022"/>
        <v>0</v>
      </c>
      <c r="S155" s="39">
        <f t="shared" si="1022"/>
        <v>0</v>
      </c>
      <c r="T155" s="39">
        <f t="shared" si="1022"/>
        <v>815.5</v>
      </c>
      <c r="U155" s="39">
        <f t="shared" si="1022"/>
        <v>0</v>
      </c>
      <c r="V155" s="39">
        <f t="shared" si="1022"/>
        <v>766.9</v>
      </c>
      <c r="W155" s="39">
        <f t="shared" si="1022"/>
        <v>40.4</v>
      </c>
      <c r="X155" s="39">
        <f t="shared" si="1022"/>
        <v>8.1999999999999993</v>
      </c>
      <c r="Y155" s="39">
        <f t="shared" si="1022"/>
        <v>0</v>
      </c>
      <c r="Z155" s="39">
        <f t="shared" si="1022"/>
        <v>0</v>
      </c>
      <c r="AA155" s="39">
        <f t="shared" si="1022"/>
        <v>0</v>
      </c>
      <c r="AB155" s="39">
        <f t="shared" si="1022"/>
        <v>0</v>
      </c>
      <c r="AC155" s="39">
        <f t="shared" si="1022"/>
        <v>0</v>
      </c>
      <c r="AD155" s="39">
        <f t="shared" si="1022"/>
        <v>0</v>
      </c>
      <c r="AE155" s="39">
        <f t="shared" si="1022"/>
        <v>0</v>
      </c>
      <c r="AF155" s="39">
        <f t="shared" si="1022"/>
        <v>0</v>
      </c>
      <c r="AG155" s="39">
        <f t="shared" si="1022"/>
        <v>0</v>
      </c>
      <c r="AH155" s="39">
        <f t="shared" si="1022"/>
        <v>0</v>
      </c>
      <c r="AI155" s="39">
        <f t="shared" si="1022"/>
        <v>0</v>
      </c>
      <c r="AJ155" s="39">
        <f t="shared" si="1022"/>
        <v>0</v>
      </c>
      <c r="AK155" s="39">
        <f t="shared" ref="AK155:BL155" si="1023">SUM(AK156:AK156)</f>
        <v>0</v>
      </c>
      <c r="AL155" s="39">
        <f t="shared" si="1023"/>
        <v>0</v>
      </c>
      <c r="AM155" s="39">
        <f t="shared" si="1023"/>
        <v>0</v>
      </c>
      <c r="AN155" s="39">
        <f t="shared" si="1023"/>
        <v>0</v>
      </c>
      <c r="AO155" s="39">
        <f t="shared" si="1023"/>
        <v>0</v>
      </c>
      <c r="AP155" s="39">
        <f t="shared" si="1023"/>
        <v>0</v>
      </c>
      <c r="AQ155" s="39">
        <f t="shared" si="1023"/>
        <v>0</v>
      </c>
      <c r="AR155" s="39">
        <f t="shared" si="1023"/>
        <v>0</v>
      </c>
      <c r="AS155" s="39">
        <f t="shared" si="1023"/>
        <v>0</v>
      </c>
      <c r="AT155" s="39">
        <f t="shared" si="1023"/>
        <v>0</v>
      </c>
      <c r="AU155" s="39">
        <f t="shared" si="1023"/>
        <v>0</v>
      </c>
      <c r="AV155" s="39">
        <f t="shared" si="1023"/>
        <v>0</v>
      </c>
      <c r="AW155" s="39">
        <f t="shared" si="1023"/>
        <v>0</v>
      </c>
      <c r="AX155" s="39">
        <f t="shared" si="1023"/>
        <v>0</v>
      </c>
      <c r="AY155" s="39">
        <f t="shared" si="1023"/>
        <v>0</v>
      </c>
      <c r="AZ155" s="39">
        <f t="shared" si="1023"/>
        <v>0</v>
      </c>
      <c r="BA155" s="39">
        <f t="shared" si="1023"/>
        <v>0</v>
      </c>
      <c r="BB155" s="39">
        <f t="shared" si="1023"/>
        <v>0</v>
      </c>
      <c r="BC155" s="39">
        <f t="shared" si="1023"/>
        <v>0</v>
      </c>
      <c r="BD155" s="39">
        <f t="shared" si="1023"/>
        <v>0</v>
      </c>
      <c r="BE155" s="39">
        <f t="shared" si="1023"/>
        <v>0</v>
      </c>
      <c r="BF155" s="39">
        <f t="shared" si="1023"/>
        <v>0</v>
      </c>
      <c r="BG155" s="39">
        <f t="shared" si="1023"/>
        <v>0</v>
      </c>
      <c r="BH155" s="39">
        <f t="shared" si="1023"/>
        <v>0</v>
      </c>
      <c r="BI155" s="39">
        <f t="shared" si="1023"/>
        <v>0</v>
      </c>
      <c r="BJ155" s="39">
        <f t="shared" si="1023"/>
        <v>0</v>
      </c>
      <c r="BK155" s="39">
        <f t="shared" si="1023"/>
        <v>0</v>
      </c>
      <c r="BL155" s="39">
        <f t="shared" si="1023"/>
        <v>0</v>
      </c>
    </row>
    <row r="156" spans="1:64" ht="63.75" customHeight="1" x14ac:dyDescent="0.25">
      <c r="A156" s="28" t="s">
        <v>319</v>
      </c>
      <c r="B156" s="12" t="s">
        <v>321</v>
      </c>
      <c r="C156" s="30" t="s">
        <v>24</v>
      </c>
      <c r="D156" s="30" t="s">
        <v>94</v>
      </c>
      <c r="E156" s="31">
        <f t="shared" ref="E156" si="1024">J156+O156+T156+Y156+AD156+AI156+AN156+AS156+AX156</f>
        <v>815.5</v>
      </c>
      <c r="F156" s="31">
        <f t="shared" ref="F156" si="1025">K156+P156+U156+Z156+AE156+AJ156+AO156+AT156+AY156</f>
        <v>0</v>
      </c>
      <c r="G156" s="31">
        <f t="shared" ref="G156" si="1026">L156+Q156+V156+AA156+AF156+AK156+AP156+AU156+AZ156</f>
        <v>766.9</v>
      </c>
      <c r="H156" s="31">
        <f t="shared" ref="H156" si="1027">M156+R156+W156+AB156+AG156+AL156+AQ156+AV156+BA156</f>
        <v>40.4</v>
      </c>
      <c r="I156" s="31">
        <f t="shared" ref="I156" si="1028">N156+S156+X156+AC156+AH156+AM156+AR156+AW156+BB156</f>
        <v>8.1999999999999993</v>
      </c>
      <c r="J156" s="53">
        <f>SUM(L156:N156)</f>
        <v>0</v>
      </c>
      <c r="K156" s="40">
        <v>0</v>
      </c>
      <c r="L156" s="40">
        <v>0</v>
      </c>
      <c r="M156" s="53">
        <v>0</v>
      </c>
      <c r="N156" s="53">
        <v>0</v>
      </c>
      <c r="O156" s="46">
        <f t="shared" ref="O156" si="1029">SUM(P156:S156)</f>
        <v>0</v>
      </c>
      <c r="P156" s="47">
        <v>0</v>
      </c>
      <c r="Q156" s="40">
        <v>0</v>
      </c>
      <c r="R156" s="40">
        <v>0</v>
      </c>
      <c r="S156" s="40">
        <v>0</v>
      </c>
      <c r="T156" s="48">
        <f t="shared" ref="T156" si="1030">SUM(U156:X156)</f>
        <v>815.5</v>
      </c>
      <c r="U156" s="47">
        <v>0</v>
      </c>
      <c r="V156" s="41">
        <v>766.9</v>
      </c>
      <c r="W156" s="41">
        <v>40.4</v>
      </c>
      <c r="X156" s="41">
        <v>8.1999999999999993</v>
      </c>
      <c r="Y156" s="60">
        <f t="shared" ref="Y156" si="1031">SUM(Z156:AC156)</f>
        <v>0</v>
      </c>
      <c r="Z156" s="47">
        <v>0</v>
      </c>
      <c r="AA156" s="40">
        <v>0</v>
      </c>
      <c r="AB156" s="41">
        <v>0</v>
      </c>
      <c r="AC156" s="40">
        <v>0</v>
      </c>
      <c r="AD156" s="46">
        <f t="shared" ref="AD156" si="1032">SUM(AE156:AH156)</f>
        <v>0</v>
      </c>
      <c r="AE156" s="47">
        <v>0</v>
      </c>
      <c r="AF156" s="40">
        <v>0</v>
      </c>
      <c r="AG156" s="40">
        <v>0</v>
      </c>
      <c r="AH156" s="40">
        <v>0</v>
      </c>
      <c r="AI156" s="46">
        <f t="shared" ref="AI156" si="1033">SUM(AJ156:AM156)</f>
        <v>0</v>
      </c>
      <c r="AJ156" s="47">
        <v>0</v>
      </c>
      <c r="AK156" s="40">
        <v>0</v>
      </c>
      <c r="AL156" s="40">
        <v>0</v>
      </c>
      <c r="AM156" s="40">
        <v>0</v>
      </c>
      <c r="AN156" s="46">
        <f t="shared" ref="AN156" si="1034">SUM(AO156:AR156)</f>
        <v>0</v>
      </c>
      <c r="AO156" s="47">
        <v>0</v>
      </c>
      <c r="AP156" s="40">
        <v>0</v>
      </c>
      <c r="AQ156" s="40">
        <v>0</v>
      </c>
      <c r="AR156" s="40">
        <v>0</v>
      </c>
      <c r="AS156" s="46">
        <f t="shared" ref="AS156" si="1035">SUM(AT156:AW156)</f>
        <v>0</v>
      </c>
      <c r="AT156" s="47">
        <v>0</v>
      </c>
      <c r="AU156" s="40">
        <v>0</v>
      </c>
      <c r="AV156" s="40">
        <v>0</v>
      </c>
      <c r="AW156" s="40">
        <v>0</v>
      </c>
      <c r="AX156" s="46">
        <f t="shared" ref="AX156" si="1036">SUM(AY156:BB156)</f>
        <v>0</v>
      </c>
      <c r="AY156" s="47">
        <v>0</v>
      </c>
      <c r="AZ156" s="40">
        <v>0</v>
      </c>
      <c r="BA156" s="40">
        <v>0</v>
      </c>
      <c r="BB156" s="40">
        <v>0</v>
      </c>
      <c r="BC156" s="46">
        <f t="shared" ref="BC156" si="1037">SUM(BD156:BG156)</f>
        <v>0</v>
      </c>
      <c r="BD156" s="47">
        <v>0</v>
      </c>
      <c r="BE156" s="40">
        <v>0</v>
      </c>
      <c r="BF156" s="40">
        <v>0</v>
      </c>
      <c r="BG156" s="40">
        <v>0</v>
      </c>
      <c r="BH156" s="46">
        <f t="shared" ref="BH156" si="1038">SUM(BI156:BL156)</f>
        <v>0</v>
      </c>
      <c r="BI156" s="47">
        <v>0</v>
      </c>
      <c r="BJ156" s="40">
        <v>0</v>
      </c>
      <c r="BK156" s="40">
        <v>0</v>
      </c>
      <c r="BL156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49:D149"/>
    <mergeCell ref="B32:D32"/>
    <mergeCell ref="B34:D34"/>
    <mergeCell ref="B147:D147"/>
    <mergeCell ref="B31:D31"/>
    <mergeCell ref="B87:D87"/>
    <mergeCell ref="B36:D36"/>
    <mergeCell ref="B102:D102"/>
    <mergeCell ref="B108:D108"/>
    <mergeCell ref="B113:D113"/>
    <mergeCell ref="B144:D144"/>
    <mergeCell ref="B103:D103"/>
    <mergeCell ref="B37:D37"/>
    <mergeCell ref="B71:D71"/>
    <mergeCell ref="B83:D83"/>
    <mergeCell ref="B84:D84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155:D155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72" max="63" man="1"/>
    <brk id="107" max="63" man="1"/>
  </rowBreaks>
  <colBreaks count="1" manualBreakCount="1">
    <brk id="29" max="1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2024-01-29T06:24:55Z</cp:lastPrinted>
  <dcterms:created xsi:type="dcterms:W3CDTF">2019-10-14T07:16:42Z</dcterms:created>
  <dcterms:modified xsi:type="dcterms:W3CDTF">2024-04-12T05:36:20Z</dcterms:modified>
</cp:coreProperties>
</file>